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Job Setup" sheetId="3" state="visible" r:id="rId5"/>
    <sheet name="Held From You" sheetId="4" state="visible" r:id="rId6"/>
    <sheet name="Subs" sheetId="5" state="visible" r:id="rId7"/>
    <sheet name="Sub Retainage Log" sheetId="6" state="visible" r:id="rId8"/>
    <sheet name="Release Checklist"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<sst xmlns="http://schemas.openxmlformats.org/spreadsheetml/2006/main" count="225" uniqueCount="173">
  <si>
    <r>
      <rPr>
        <b val="true"/>
        <sz val="12"/>
        <color rgb="FFFF6A13"/>
        <rFont val="Arial"/>
        <family val="0"/>
        <charset val="1"/>
      </rPr>
      <t xml:space="preserve">  WORKHOIST</t>
    </r>
    <r>
      <rPr>
        <sz val="12"/>
        <color rgb="FFFFFFFF"/>
        <rFont val="Arial"/>
        <family val="0"/>
        <charset val="1"/>
      </rPr>
      <t xml:space="preserve">   Retainage Tracker  ·  Start Here</t>
    </r>
  </si>
  <si>
    <t xml:space="preserve">Free Retainage Tracker</t>
  </si>
  <si>
    <r>
      <rPr>
        <sz val="11"/>
        <color rgb="FF333333"/>
        <rFont val="Arial"/>
        <family val="0"/>
        <charset val="1"/>
      </rPr>
      <t xml:space="preserve">One job per file. Free from </t>
    </r>
    <r>
      <rPr>
        <b val="true"/>
        <sz val="11"/>
        <color rgb="FFFF6A13"/>
        <rFont val="Arial"/>
        <family val="0"/>
        <charset val="1"/>
      </rPr>
      <t xml:space="preserve">WorkHoist</t>
    </r>
    <r>
      <rPr>
        <sz val="11"/>
        <color rgb="FF333333"/>
        <rFont val="Arial"/>
        <family val="0"/>
        <charset val="1"/>
      </rPr>
      <t xml:space="preserve">, construction management software  ·  workhoist.app/guides/retainage-tracking-spreadsheet-template</t>
    </r>
  </si>
  <si>
    <t xml:space="preserve">What it does</t>
  </si>
  <si>
    <t xml:space="preserve">Retainage runs two ways on most jobs. Your client holds some of every payment back from you, and you hold some back from your subs. This file tracks both, pay application by pay application, and tells you three things: how much is still held from you and when it is due back, how much you are holding for your subs, and what you owe them out of any release you have already received.</t>
  </si>
  <si>
    <t xml:space="preserve">How to use it</t>
  </si>
  <si>
    <t xml:space="preserve">1.  Job Setup: the contract value, the retainage rate in your contract, any cap, the completion date, and the release deadlines that apply to you.</t>
  </si>
  <si>
    <t xml:space="preserve">2.  Held From You: one row per pay application you send. Type the amount billed for the period (work completed plus stored materials). Retainage calculates. When a release arrives, add a row with the amount and the date.</t>
  </si>
  <si>
    <t xml:space="preserve">3.  Subs: one row per subcontract you hold retainage on, with its rate.</t>
  </si>
  <si>
    <t xml:space="preserve">4.  Sub Retainage Log: one row per pay application each sub sends you. Retainage calculates from the rate on the Subs tab. When you pay a sub their retainage, log the amount and the date.</t>
  </si>
  <si>
    <t xml:space="preserve">5.  Release Checklist: what you need before your client releases retainage, and before you release your subs’.</t>
  </si>
  <si>
    <t xml:space="preserve">6.  Summary: read it before every pay application and every week once the job is complete.</t>
  </si>
  <si>
    <t xml:space="preserve">Colours</t>
  </si>
  <si>
    <t xml:space="preserve">Blue text is what you type.</t>
  </si>
  <si>
    <t xml:space="preserve">Black text is a formula. Leave it alone.</t>
  </si>
  <si>
    <t xml:space="preserve">Yellow cells are settings. Check them against your contract before you start.</t>
  </si>
  <si>
    <t xml:space="preserve">Clearing the sample</t>
  </si>
  <si>
    <t xml:space="preserve">The file comes with a sample job filled in so you can see every number working. To start your own, delete the blue entries on each tab. Do not delete rows or the black formula columns.</t>
  </si>
  <si>
    <t xml:space="preserve">This is not legal advice</t>
  </si>
  <si>
    <t xml:space="preserve">How much retainage can be held, and when it has to be released, is set by your contract and by the law where the job is. The sample uses California’s rules for private work on a contract signed in 2026 as one worked example: a 5% cap, 45 days for the owner to pay retention after completion, and 10 days to pass each sub their share. Your state and your contract may say something different. Check them, and talk to a construction attorney before relying on a deadline.</t>
  </si>
  <si>
    <t xml:space="preserve">Where it stops</t>
  </si>
  <si>
    <t xml:space="preserve">One job per file, kept up to date by one person. The guide this template comes with explains when that stops being enough: workhoist.app/guides/retainage-tracking-spreadsheet-template</t>
  </si>
  <si>
    <r>
      <rPr>
        <b val="true"/>
        <sz val="12"/>
        <color rgb="FFFF6A13"/>
        <rFont val="Arial"/>
        <family val="0"/>
        <charset val="1"/>
      </rPr>
      <t xml:space="preserve">  WORKHOIST</t>
    </r>
    <r>
      <rPr>
        <sz val="12"/>
        <color rgb="FFFFFFFF"/>
        <rFont val="Arial"/>
        <family val="0"/>
        <charset val="1"/>
      </rPr>
      <t xml:space="preserve">   Retainage Tracker  ·  Summary</t>
    </r>
  </si>
  <si>
    <t xml:space="preserve">Retainage held from you</t>
  </si>
  <si>
    <t xml:space="preserve">Contract value to date</t>
  </si>
  <si>
    <t xml:space="preserve">Original contract plus approved change orders.</t>
  </si>
  <si>
    <t xml:space="preserve">Billed to date</t>
  </si>
  <si>
    <t xml:space="preserve">Retainage withheld from you to date</t>
  </si>
  <si>
    <t xml:space="preserve">Released to you to date</t>
  </si>
  <si>
    <t xml:space="preserve">Still held from you</t>
  </si>
  <si>
    <t xml:space="preserve">Money you have earned and billed that your client is still holding.</t>
  </si>
  <si>
    <t xml:space="preserve">Withheld as a share of the contract to date</t>
  </si>
  <si>
    <t xml:space="preserve">Cap check</t>
  </si>
  <si>
    <t xml:space="preserve">Compares retainage withheld to date with the cap on Job Setup, as a share of the contract to date.</t>
  </si>
  <si>
    <t xml:space="preserve">Completion date</t>
  </si>
  <si>
    <t xml:space="preserve">From Job Setup.</t>
  </si>
  <si>
    <t xml:space="preserve">Your release is due by</t>
  </si>
  <si>
    <t xml:space="preserve">Completion date plus the days on Job Setup.</t>
  </si>
  <si>
    <t xml:space="preserve">Status</t>
  </si>
  <si>
    <t xml:space="preserve">Counts from today’s date.</t>
  </si>
  <si>
    <t xml:space="preserve">Last release you received</t>
  </si>
  <si>
    <t xml:space="preserve">The latest date on the Held From You tab.</t>
  </si>
  <si>
    <t xml:space="preserve">Retainage you hold from your subs</t>
  </si>
  <si>
    <t xml:space="preserve">Withheld from subs to date</t>
  </si>
  <si>
    <t xml:space="preserve">Paid to subs to date</t>
  </si>
  <si>
    <t xml:space="preserve">Still held from subs</t>
  </si>
  <si>
    <t xml:space="preserve">Your subs’ money. It is not yours to spend.</t>
  </si>
  <si>
    <t xml:space="preserve">Their share of releases you have received, not yet paid</t>
  </si>
  <si>
    <t xml:space="preserve">Estimated pro rata. The Subs tab shows it sub by sub.</t>
  </si>
  <si>
    <t xml:space="preserve">Pay it by</t>
  </si>
  <si>
    <t xml:space="preserve">Last release received plus the days on Job Setup.</t>
  </si>
  <si>
    <t xml:space="preserve">Your own money tied up</t>
  </si>
  <si>
    <t xml:space="preserve">Held from you, less what you hold for subs</t>
  </si>
  <si>
    <t xml:space="preserve">The part of the retainage held from you that is your own money rather than your subs’.</t>
  </si>
  <si>
    <t xml:space="preserve">Release checklist</t>
  </si>
  <si>
    <t xml:space="preserve">Getting your release: items done</t>
  </si>
  <si>
    <t xml:space="preserve">Releasing your subs’: items done</t>
  </si>
  <si>
    <t xml:space="preserve">Not legal advice. Release deadlines and caps come from your contract and the law where the job is; the sample’s numbers are California’s for private work on a 2026 contract. Free from WorkHoist: workhoist.app/guides/retainage-tracking-spreadsheet-template</t>
  </si>
  <si>
    <r>
      <rPr>
        <b val="true"/>
        <sz val="12"/>
        <color rgb="FFFF6A13"/>
        <rFont val="Arial"/>
        <family val="0"/>
        <charset val="1"/>
      </rPr>
      <t xml:space="preserve">  WORKHOIST</t>
    </r>
    <r>
      <rPr>
        <sz val="12"/>
        <color rgb="FFFFFFFF"/>
        <rFont val="Arial"/>
        <family val="0"/>
        <charset val="1"/>
      </rPr>
      <t xml:space="preserve">   Retainage Tracker  ·  Job Setup</t>
    </r>
  </si>
  <si>
    <t xml:space="preserve">Blue cells are yours to change. Yellow cells are settings to check against your contract and the law where the job is.</t>
  </si>
  <si>
    <t xml:space="preserve">Setting</t>
  </si>
  <si>
    <t xml:space="preserve">Value</t>
  </si>
  <si>
    <t xml:space="preserve">Where the sample value comes from</t>
  </si>
  <si>
    <t xml:space="preserve">Job name</t>
  </si>
  <si>
    <t xml:space="preserve">Lakeside Dental clinic remodel (sample)</t>
  </si>
  <si>
    <t xml:space="preserve">Your company</t>
  </si>
  <si>
    <t xml:space="preserve">Your company name</t>
  </si>
  <si>
    <t xml:space="preserve">Your client (owner, or the GC if you are a sub)</t>
  </si>
  <si>
    <t xml:space="preserve">Lakeside Dental Group (owner)</t>
  </si>
  <si>
    <t xml:space="preserve">Your role on this job</t>
  </si>
  <si>
    <t xml:space="preserve">General contractor</t>
  </si>
  <si>
    <t xml:space="preserve">General contractor or subcontractor. A sub with its own subs uses every tab; a sub without them can ignore Subs and Sub Retainage Log.</t>
  </si>
  <si>
    <t xml:space="preserve">Original contract value</t>
  </si>
  <si>
    <t xml:space="preserve">Approved change orders to date</t>
  </si>
  <si>
    <t xml:space="preserve">Approved and signed only. Update it when a change order is approved.</t>
  </si>
  <si>
    <t xml:space="preserve">Calculates.</t>
  </si>
  <si>
    <t xml:space="preserve">Retainage rate in your contract</t>
  </si>
  <si>
    <t xml:space="preserve">Sample: 5%. California caps retention on private work at 5% for contracts entered into on or after 1 January 2026, at every tier (Civil Code 8811). Use the rate in your contract. If it changes partway through, override it on that pay application on the Held From You tab.</t>
  </si>
  <si>
    <t xml:space="preserve">Cap on total retainage, as a share of the contract (blank if none)</t>
  </si>
  <si>
    <t xml:space="preserve">Sample: 5%. Under Civil Code 8811 total retention on California private work may not exceed 5% of the contract price. Leave it blank if neither your contract nor your state sets one.</t>
  </si>
  <si>
    <t xml:space="preserve">The event your release is tied to: substantial completion, completion, acceptance, or whatever your contract and state law say. Blank until it happens.</t>
  </si>
  <si>
    <t xml:space="preserve">Days after completion your release is due</t>
  </si>
  <si>
    <t xml:space="preserve">Sample: 45. In California an owner who withholds retention from a direct contractor must pay it within 45 days after completion of a private work of improvement (Civil Code 8812). Use your contract’s number, or your state’s if it is shorter.</t>
  </si>
  <si>
    <t xml:space="preserve">Days you have to pay subs their share after you receive a release</t>
  </si>
  <si>
    <t xml:space="preserve">Sample: 10. In California a direct contractor must pay each sub its share within 10 days after receiving all or part of a retention payment (Civil Code 8814). Use your contract’s number, or your state’s.</t>
  </si>
  <si>
    <t xml:space="preserve">Today</t>
  </si>
  <si>
    <t xml:space="preserve">Calculates. Every “due in” and “overdue” on the Summary counts from this date.</t>
  </si>
  <si>
    <r>
      <rPr>
        <b val="true"/>
        <sz val="12"/>
        <color rgb="FFFF6A13"/>
        <rFont val="Arial"/>
        <family val="0"/>
        <charset val="1"/>
      </rPr>
      <t xml:space="preserve">  WORKHOIST</t>
    </r>
    <r>
      <rPr>
        <sz val="12"/>
        <color rgb="FFFFFFFF"/>
        <rFont val="Arial"/>
        <family val="0"/>
        <charset val="1"/>
      </rPr>
      <t xml:space="preserve">   Retainage Tracker  ·  Held From You</t>
    </r>
  </si>
  <si>
    <t xml:space="preserve">One row per pay application you send. Type the period and the amount billed (blue); retainage calculates from Job Setup. When retainage is released to you, add a row with the amount and the date it arrived.</t>
  </si>
  <si>
    <t xml:space="preserve">Totals</t>
  </si>
  <si>
    <t xml:space="preserve">App #</t>
  </si>
  <si>
    <t xml:space="preserve">Period to</t>
  </si>
  <si>
    <t xml:space="preserve">Billed this period (work + stored materials)</t>
  </si>
  <si>
    <t xml:space="preserve">Rate override (optional)</t>
  </si>
  <si>
    <t xml:space="preserve">Rate used</t>
  </si>
  <si>
    <t xml:space="preserve">Retainage withheld</t>
  </si>
  <si>
    <t xml:space="preserve">Released to you</t>
  </si>
  <si>
    <t xml:space="preserve">Date release received</t>
  </si>
  <si>
    <t xml:space="preserve">Notes</t>
  </si>
  <si>
    <t xml:space="preserve">Includes the $18,500 approved change order</t>
  </si>
  <si>
    <t xml:space="preserve">Release</t>
  </si>
  <si>
    <t xml:space="preserve">Partial release on the site work, as the contract allows</t>
  </si>
  <si>
    <t xml:space="preserve">Final billing: contract billed to 100%</t>
  </si>
  <si>
    <r>
      <rPr>
        <b val="true"/>
        <sz val="12"/>
        <color rgb="FFFF6A13"/>
        <rFont val="Arial"/>
        <family val="0"/>
        <charset val="1"/>
      </rPr>
      <t xml:space="preserve">  WORKHOIST</t>
    </r>
    <r>
      <rPr>
        <sz val="12"/>
        <color rgb="FFFFFFFF"/>
        <rFont val="Arial"/>
        <family val="0"/>
        <charset val="1"/>
      </rPr>
      <t xml:space="preserve">   Retainage Tracker  ·  Subs</t>
    </r>
  </si>
  <si>
    <t xml:space="preserve">One row per subcontract you hold retainage on. Type the name exactly as you will on the Sub Retainage Log. Everything after the rate calculates from that log.</t>
  </si>
  <si>
    <t xml:space="preserve">Subcontractor</t>
  </si>
  <si>
    <t xml:space="preserve">Trade</t>
  </si>
  <si>
    <t xml:space="preserve">Subcontract value</t>
  </si>
  <si>
    <t xml:space="preserve">Retainage rate</t>
  </si>
  <si>
    <t xml:space="preserve">Retainage withheld to date</t>
  </si>
  <si>
    <t xml:space="preserve">Released to sub</t>
  </si>
  <si>
    <t xml:space="preserve">Still held from sub</t>
  </si>
  <si>
    <t xml:space="preserve">Rate check</t>
  </si>
  <si>
    <t xml:space="preserve">Bright Line Electric</t>
  </si>
  <si>
    <t xml:space="preserve">Electrical</t>
  </si>
  <si>
    <t xml:space="preserve">Clearwater Plumbing</t>
  </si>
  <si>
    <t xml:space="preserve">Plumbing</t>
  </si>
  <si>
    <t xml:space="preserve">Ridgeway Drywall</t>
  </si>
  <si>
    <t xml:space="preserve">Drywall</t>
  </si>
  <si>
    <t xml:space="preserve">How “their share” is worked out: of all the retainage released to you so far, each sub’s share is the retainage you withheld from them divided by all the retainage withheld from you, less anything you have already paid them. It is an estimate for planning. If your contract or the release itself names an amount for a sub, use that.</t>
  </si>
  <si>
    <r>
      <rPr>
        <b val="true"/>
        <sz val="12"/>
        <color rgb="FFFF6A13"/>
        <rFont val="Arial"/>
        <family val="0"/>
        <charset val="1"/>
      </rPr>
      <t xml:space="preserve">  WORKHOIST</t>
    </r>
    <r>
      <rPr>
        <sz val="12"/>
        <color rgb="FFFFFFFF"/>
        <rFont val="Arial"/>
        <family val="0"/>
        <charset val="1"/>
      </rPr>
      <t xml:space="preserve">   Retainage Tracker  ·  Sub Retainage Log</t>
    </r>
  </si>
  <si>
    <t xml:space="preserve">One row per pay application a sub sends you. Pick the sub from the list; retainage calculates from their rate on the Subs tab. When you pay a sub their retainage, add a row with the amount and the date.</t>
  </si>
  <si>
    <t xml:space="preserve">Date</t>
  </si>
  <si>
    <t xml:space="preserve">Sub’s pay app or invoice #</t>
  </si>
  <si>
    <t xml:space="preserve">Billed by sub this period</t>
  </si>
  <si>
    <t xml:space="preserve">Rate</t>
  </si>
  <si>
    <t xml:space="preserve">Retainage paid to sub</t>
  </si>
  <si>
    <t xml:space="preserve">Date paid to sub</t>
  </si>
  <si>
    <t xml:space="preserve">BLE-1</t>
  </si>
  <si>
    <t xml:space="preserve">BLE-2</t>
  </si>
  <si>
    <t xml:space="preserve">CWP-1</t>
  </si>
  <si>
    <t xml:space="preserve">BLE-3</t>
  </si>
  <si>
    <t xml:space="preserve">CWP-2</t>
  </si>
  <si>
    <t xml:space="preserve">BLE-4</t>
  </si>
  <si>
    <t xml:space="preserve">CWP-3</t>
  </si>
  <si>
    <t xml:space="preserve">RD-1</t>
  </si>
  <si>
    <t xml:space="preserve">BLE-5</t>
  </si>
  <si>
    <t xml:space="preserve">CWP-4</t>
  </si>
  <si>
    <t xml:space="preserve">RD-2</t>
  </si>
  <si>
    <t xml:space="preserve">RD-3</t>
  </si>
  <si>
    <r>
      <rPr>
        <b val="true"/>
        <sz val="12"/>
        <color rgb="FFFF6A13"/>
        <rFont val="Arial"/>
        <family val="0"/>
        <charset val="1"/>
      </rPr>
      <t xml:space="preserve">  WORKHOIST</t>
    </r>
    <r>
      <rPr>
        <sz val="12"/>
        <color rgb="FFFFFFFF"/>
        <rFont val="Arial"/>
        <family val="0"/>
        <charset val="1"/>
      </rPr>
      <t xml:space="preserve">   Retainage Tracker  ·  Release Checklist</t>
    </r>
  </si>
  <si>
    <t xml:space="preserve">What usually has to be in place before retainage is released. Your contract decides the real list: add to it, and mark what does not apply.</t>
  </si>
  <si>
    <t xml:space="preserve">Getting your retainage released</t>
  </si>
  <si>
    <t xml:space="preserve">Item</t>
  </si>
  <si>
    <t xml:space="preserve">Applies?</t>
  </si>
  <si>
    <t xml:space="preserve">Completion documented the way your contract defines it (certificate of substantial completion, notice of completion, or written acceptance)</t>
  </si>
  <si>
    <t xml:space="preserve">Yes</t>
  </si>
  <si>
    <t xml:space="preserve">Done</t>
  </si>
  <si>
    <t xml:space="preserve">Architect’s certificate of substantial completion</t>
  </si>
  <si>
    <t xml:space="preserve">Punch list signed off</t>
  </si>
  <si>
    <t xml:space="preserve">Requested</t>
  </si>
  <si>
    <t xml:space="preserve">Two items left: door hardware, ceiling tile</t>
  </si>
  <si>
    <t xml:space="preserve">Your lien waiver for the release amount, of the type the contract asks for</t>
  </si>
  <si>
    <t xml:space="preserve">Not started</t>
  </si>
  <si>
    <t xml:space="preserve">Conditional until the money has cleared</t>
  </si>
  <si>
    <t xml:space="preserve">Lien waivers from your subs and suppliers, if the contract asks for them</t>
  </si>
  <si>
    <t xml:space="preserve">Consent of surety to the release (AIA G707A or the surety’s own form), on a bonded job</t>
  </si>
  <si>
    <t xml:space="preserve">No</t>
  </si>
  <si>
    <t xml:space="preserve">Not needed</t>
  </si>
  <si>
    <t xml:space="preserve">Not bonded</t>
  </si>
  <si>
    <t xml:space="preserve">Closeout documents the contract lists: warranties, O&amp;M manuals, as-builts</t>
  </si>
  <si>
    <t xml:space="preserve">Final certified payroll, on prevailing-wage work</t>
  </si>
  <si>
    <t xml:space="preserve">Private job</t>
  </si>
  <si>
    <t xml:space="preserve">Release requested in writing, with the documents attached</t>
  </si>
  <si>
    <t xml:space="preserve">Send once the punch list is signed off</t>
  </si>
  <si>
    <t xml:space="preserve">Before you release your subs’ retainage</t>
  </si>
  <si>
    <t xml:space="preserve">Sub’s work accepted and their punch items complete</t>
  </si>
  <si>
    <t xml:space="preserve">All three subs</t>
  </si>
  <si>
    <t xml:space="preserve">Sub’s lien waiver for the release amount received</t>
  </si>
  <si>
    <t xml:space="preserve">Sub’s closeout documents received (warranties, O&amp;M manuals)</t>
  </si>
  <si>
    <t xml:space="preserve">Bright Line still owes panel schedules</t>
  </si>
  <si>
    <t xml:space="preserve">Your own release received (in California, the 10 days to pay subs start here)</t>
  </si>
  <si>
    <t xml:space="preserve">Partial release, $12,000</t>
  </si>
</sst>
</file>

<file path=xl/styles.xml><?xml version="1.0" encoding="utf-8"?>
<styleSheet xmlns="http://schemas.openxmlformats.org/spreadsheetml/2006/main">
  <numFmts count="5">
    <numFmt numFmtId="164" formatCode="General"/>
    <numFmt numFmtId="165" formatCode="\$#,##0.00;&quot;($&quot;#,##0.00\);\–"/>
    <numFmt numFmtId="166" formatCode="0.0%"/>
    <numFmt numFmtId="167" formatCode="mmm\ d&quot;, &quot;yyyy"/>
    <numFmt numFmtId="168" formatCode="0"/>
  </numFmts>
  <fonts count="17">
    <font>
      <sz val="11"/>
      <color theme="1"/>
      <name val="Calibri"/>
      <family val="2"/>
      <charset val="1"/>
    </font>
    <font>
      <sz val="10"/>
      <name val="Arial"/>
      <family val="0"/>
    </font>
    <font>
      <sz val="10"/>
      <name val="Arial"/>
      <family val="0"/>
    </font>
    <font>
      <sz val="10"/>
      <name val="Arial"/>
      <family val="0"/>
    </font>
    <font>
      <b val="true"/>
      <sz val="12"/>
      <color rgb="FFFF6A13"/>
      <name val="Arial"/>
      <family val="0"/>
      <charset val="1"/>
    </font>
    <font>
      <sz val="12"/>
      <color rgb="FFFFFFFF"/>
      <name val="Arial"/>
      <family val="0"/>
      <charset val="1"/>
    </font>
    <font>
      <b val="true"/>
      <sz val="20"/>
      <color rgb="FF0E1822"/>
      <name val="Arial"/>
      <family val="0"/>
      <charset val="1"/>
    </font>
    <font>
      <sz val="11"/>
      <color rgb="FF333333"/>
      <name val="Arial"/>
      <family val="0"/>
      <charset val="1"/>
    </font>
    <font>
      <b val="true"/>
      <sz val="11"/>
      <color rgb="FFFF6A13"/>
      <name val="Arial"/>
      <family val="0"/>
      <charset val="1"/>
    </font>
    <font>
      <b val="true"/>
      <sz val="12"/>
      <color rgb="FF0E1822"/>
      <name val="Arial"/>
      <family val="0"/>
      <charset val="1"/>
    </font>
    <font>
      <sz val="10"/>
      <color rgb="FF222222"/>
      <name val="Arial"/>
      <family val="0"/>
      <charset val="1"/>
    </font>
    <font>
      <sz val="10"/>
      <color rgb="FF0000FF"/>
      <name val="Arial"/>
      <family val="0"/>
      <charset val="1"/>
    </font>
    <font>
      <sz val="10"/>
      <color rgb="FF000000"/>
      <name val="Arial"/>
      <family val="0"/>
      <charset val="1"/>
    </font>
    <font>
      <sz val="10"/>
      <name val="Arial"/>
      <family val="0"/>
      <charset val="1"/>
    </font>
    <font>
      <i val="true"/>
      <sz val="10"/>
      <color rgb="FF555555"/>
      <name val="Arial"/>
      <family val="0"/>
      <charset val="1"/>
    </font>
    <font>
      <b val="true"/>
      <sz val="10"/>
      <name val="Arial"/>
      <family val="0"/>
      <charset val="1"/>
    </font>
    <font>
      <b val="true"/>
      <sz val="10"/>
      <color rgb="FF0E1822"/>
      <name val="Arial"/>
      <family val="0"/>
      <charset val="1"/>
    </font>
  </fonts>
  <fills count="5">
    <fill>
      <patternFill patternType="none"/>
    </fill>
    <fill>
      <patternFill patternType="gray125"/>
    </fill>
    <fill>
      <patternFill patternType="solid">
        <fgColor rgb="FF0E1822"/>
        <bgColor rgb="FF222222"/>
      </patternFill>
    </fill>
    <fill>
      <patternFill patternType="solid">
        <fgColor rgb="FFFFF2CC"/>
        <bgColor rgb="FFF3F0EC"/>
      </patternFill>
    </fill>
    <fill>
      <patternFill patternType="solid">
        <fgColor rgb="FFF3F0EC"/>
        <bgColor rgb="FFFFF2CC"/>
      </patternFill>
    </fill>
  </fills>
  <borders count="3">
    <border diagonalUp="false" diagonalDown="false">
      <left/>
      <right/>
      <top/>
      <bottom/>
      <diagonal/>
    </border>
    <border diagonalUp="false" diagonalDown="false">
      <left/>
      <right/>
      <top/>
      <bottom style="medium">
        <color rgb="FFFF6A13"/>
      </bottom>
      <diagonal/>
    </border>
    <border diagonalUp="false" diagonalDown="false">
      <left/>
      <right/>
      <top/>
      <bottom style="thin">
        <color rgb="FFD9D4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0" fillId="3" borderId="0" xfId="0" applyFont="true" applyBorder="false" applyAlignment="true" applyProtection="false">
      <alignment horizontal="general" vertical="top"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5" fontId="13" fillId="0" borderId="0" xfId="0" applyFont="true" applyBorder="false" applyAlignment="true" applyProtection="false">
      <alignment horizontal="right"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4" borderId="0" xfId="0" applyFont="true" applyBorder="false" applyAlignment="true" applyProtection="false">
      <alignment horizontal="general" vertical="center" textRotation="0" wrapText="false" indent="0" shrinkToFit="false"/>
      <protection locked="true" hidden="false"/>
    </xf>
    <xf numFmtId="165" fontId="15" fillId="4" borderId="0" xfId="0" applyFont="true" applyBorder="false" applyAlignment="true" applyProtection="false">
      <alignment horizontal="right" vertical="center" textRotation="0" wrapText="true" indent="0" shrinkToFit="false"/>
      <protection locked="true" hidden="false"/>
    </xf>
    <xf numFmtId="166" fontId="13" fillId="0" borderId="0" xfId="0" applyFont="true" applyBorder="false" applyAlignment="true" applyProtection="false">
      <alignment horizontal="right" vertical="center" textRotation="0" wrapText="true" indent="0" shrinkToFit="false"/>
      <protection locked="true" hidden="false"/>
    </xf>
    <xf numFmtId="164" fontId="13" fillId="0" borderId="0" xfId="0" applyFont="true" applyBorder="false" applyAlignment="true" applyProtection="false">
      <alignment horizontal="right" vertical="center" textRotation="0" wrapText="true" indent="0" shrinkToFit="false"/>
      <protection locked="true" hidden="false"/>
    </xf>
    <xf numFmtId="167" fontId="13" fillId="0" borderId="0" xfId="0" applyFont="true" applyBorder="false" applyAlignment="true" applyProtection="false">
      <alignment horizontal="right" vertical="center" textRotation="0" wrapText="true" indent="0" shrinkToFit="false"/>
      <protection locked="true" hidden="false"/>
    </xf>
    <xf numFmtId="164" fontId="15" fillId="4" borderId="0" xfId="0" applyFont="true" applyBorder="false" applyAlignment="true" applyProtection="false">
      <alignment horizontal="right" vertical="center"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6" fillId="4" borderId="1"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true" applyProtection="false">
      <alignment horizontal="left" vertical="top"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5" fontId="11" fillId="0" borderId="0" xfId="0" applyFont="true" applyBorder="false" applyAlignment="true" applyProtection="false">
      <alignment horizontal="right" vertical="top" textRotation="0" wrapText="false" indent="0" shrinkToFit="false"/>
      <protection locked="true" hidden="false"/>
    </xf>
    <xf numFmtId="165" fontId="12" fillId="0" borderId="0" xfId="0" applyFont="true" applyBorder="false" applyAlignment="true" applyProtection="false">
      <alignment horizontal="right" vertical="top" textRotation="0" wrapText="false" indent="0" shrinkToFit="false"/>
      <protection locked="true" hidden="false"/>
    </xf>
    <xf numFmtId="166" fontId="11" fillId="3" borderId="0" xfId="0" applyFont="true" applyBorder="false" applyAlignment="true" applyProtection="false">
      <alignment horizontal="right" vertical="top" textRotation="0" wrapText="false" indent="0" shrinkToFit="false"/>
      <protection locked="true" hidden="false"/>
    </xf>
    <xf numFmtId="167" fontId="11" fillId="3" borderId="0" xfId="0" applyFont="true" applyBorder="false" applyAlignment="true" applyProtection="false">
      <alignment horizontal="right" vertical="top" textRotation="0" wrapText="false" indent="0" shrinkToFit="false"/>
      <protection locked="true" hidden="false"/>
    </xf>
    <xf numFmtId="168" fontId="11" fillId="3" borderId="0" xfId="0" applyFont="true" applyBorder="false" applyAlignment="true" applyProtection="false">
      <alignment horizontal="right" vertical="top" textRotation="0" wrapText="false" indent="0" shrinkToFit="false"/>
      <protection locked="true" hidden="false"/>
    </xf>
    <xf numFmtId="167" fontId="12" fillId="0" borderId="0" xfId="0" applyFont="true" applyBorder="false" applyAlignment="true" applyProtection="false">
      <alignment horizontal="right" vertical="top"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7" fontId="11" fillId="0" borderId="2" xfId="0" applyFont="true" applyBorder="true" applyAlignment="false" applyProtection="false">
      <alignment horizontal="general" vertical="bottom" textRotation="0" wrapText="false" indent="0" shrinkToFit="false"/>
      <protection locked="true" hidden="false"/>
    </xf>
    <xf numFmtId="165" fontId="11" fillId="0" borderId="2" xfId="0" applyFont="true" applyBorder="true" applyAlignment="false" applyProtection="false">
      <alignment horizontal="general" vertical="bottom" textRotation="0" wrapText="false" indent="0" shrinkToFit="false"/>
      <protection locked="true" hidden="false"/>
    </xf>
    <xf numFmtId="166" fontId="11" fillId="0" borderId="2" xfId="0" applyFont="true" applyBorder="true" applyAlignment="false" applyProtection="false">
      <alignment horizontal="general" vertical="bottom" textRotation="0" wrapText="false" indent="0" shrinkToFit="false"/>
      <protection locked="true" hidden="false"/>
    </xf>
    <xf numFmtId="166" fontId="12" fillId="0" borderId="2" xfId="0" applyFont="true" applyBorder="true" applyAlignment="false" applyProtection="false">
      <alignment horizontal="general" vertical="bottom" textRotation="0" wrapText="false" indent="0" shrinkToFit="false"/>
      <protection locked="true" hidden="false"/>
    </xf>
    <xf numFmtId="165" fontId="12" fillId="0" borderId="2" xfId="0" applyFont="true" applyBorder="true" applyAlignment="false" applyProtection="false">
      <alignment horizontal="general" vertical="bottom" textRotation="0" wrapText="false" indent="0" shrinkToFit="false"/>
      <protection locked="true" hidden="false"/>
    </xf>
    <xf numFmtId="167" fontId="12" fillId="0" borderId="2" xfId="0" applyFont="tru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7" fontId="11" fillId="0"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C00000"/>
        <sz val="1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3F0EC"/>
      <rgbColor rgb="FF660066"/>
      <rgbColor rgb="FFFF8080"/>
      <rgbColor rgb="FF0066CC"/>
      <rgbColor rgb="FFD9D4C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A13"/>
      <rgbColor rgb="FF555555"/>
      <rgbColor rgb="FF969696"/>
      <rgbColor rgb="FF003366"/>
      <rgbColor rgb="FF339966"/>
      <rgbColor rgb="FF0E1822"/>
      <rgbColor rgb="FF222222"/>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xdr:row>
      <xdr:rowOff>0</xdr:rowOff>
    </xdr:from>
    <xdr:to>
      <xdr:col>1</xdr:col>
      <xdr:colOff>609120</xdr:colOff>
      <xdr:row>3</xdr:row>
      <xdr:rowOff>285480</xdr:rowOff>
    </xdr:to>
    <xdr:pic>
      <xdr:nvPicPr>
        <xdr:cNvPr id="0" name="Image 1" descr="Picture"/>
        <xdr:cNvPicPr/>
      </xdr:nvPicPr>
      <xdr:blipFill>
        <a:blip r:embed="rId1"/>
        <a:stretch/>
      </xdr:blipFill>
      <xdr:spPr>
        <a:xfrm>
          <a:off x="211320" y="571680"/>
          <a:ext cx="609120" cy="6091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6A13"/>
    <pageSetUpPr fitToPage="true"/>
  </sheetPr>
  <dimension ref="A1:H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90"/>
    <col collapsed="false" customWidth="true" hidden="false" outlineLevel="0" max="4" min="4" style="0" width="3"/>
  </cols>
  <sheetData>
    <row r="1" customFormat="false" ht="30" hidden="false" customHeight="true" outlineLevel="0" collapsed="false">
      <c r="A1" s="1" t="s">
        <v>0</v>
      </c>
      <c r="B1" s="1"/>
      <c r="C1" s="1"/>
      <c r="D1" s="1"/>
      <c r="E1" s="1"/>
      <c r="F1" s="1"/>
      <c r="G1" s="1"/>
      <c r="H1" s="1"/>
    </row>
    <row r="3" customFormat="false" ht="25.5" hidden="false" customHeight="true" outlineLevel="0" collapsed="false">
      <c r="C3" s="2" t="s">
        <v>1</v>
      </c>
    </row>
    <row r="4" customFormat="false" ht="25.5" hidden="false" customHeight="true" outlineLevel="0" collapsed="false">
      <c r="C4" s="3" t="s">
        <v>2</v>
      </c>
    </row>
    <row r="5" customFormat="false" ht="13.5" hidden="false" customHeight="true" outlineLevel="0" collapsed="false"/>
    <row r="6" customFormat="false" ht="21.75" hidden="false" customHeight="true" outlineLevel="0" collapsed="false">
      <c r="C6" s="4" t="s">
        <v>3</v>
      </c>
    </row>
    <row r="7" customFormat="false" ht="60" hidden="false" customHeight="true" outlineLevel="0" collapsed="false">
      <c r="C7" s="5" t="s">
        <v>4</v>
      </c>
    </row>
    <row r="8" customFormat="false" ht="21.75" hidden="false" customHeight="true" outlineLevel="0" collapsed="false">
      <c r="C8" s="4" t="s">
        <v>5</v>
      </c>
    </row>
    <row r="9" customFormat="false" ht="30" hidden="false" customHeight="true" outlineLevel="0" collapsed="false">
      <c r="C9" s="5" t="s">
        <v>6</v>
      </c>
    </row>
    <row r="10" customFormat="false" ht="45" hidden="false" customHeight="true" outlineLevel="0" collapsed="false">
      <c r="C10" s="5" t="s">
        <v>7</v>
      </c>
    </row>
    <row r="11" customFormat="false" ht="15" hidden="false" customHeight="true" outlineLevel="0" collapsed="false">
      <c r="C11" s="5" t="s">
        <v>8</v>
      </c>
    </row>
    <row r="12" customFormat="false" ht="30" hidden="false" customHeight="true" outlineLevel="0" collapsed="false">
      <c r="C12" s="5" t="s">
        <v>9</v>
      </c>
    </row>
    <row r="13" customFormat="false" ht="30" hidden="false" customHeight="true" outlineLevel="0" collapsed="false">
      <c r="C13" s="5" t="s">
        <v>10</v>
      </c>
    </row>
    <row r="14" customFormat="false" ht="15" hidden="false" customHeight="true" outlineLevel="0" collapsed="false">
      <c r="C14" s="5" t="s">
        <v>11</v>
      </c>
    </row>
    <row r="15" customFormat="false" ht="21.75" hidden="false" customHeight="true" outlineLevel="0" collapsed="false">
      <c r="C15" s="4" t="s">
        <v>12</v>
      </c>
    </row>
    <row r="16" customFormat="false" ht="15" hidden="false" customHeight="true" outlineLevel="0" collapsed="false">
      <c r="C16" s="6" t="s">
        <v>13</v>
      </c>
    </row>
    <row r="17" customFormat="false" ht="15" hidden="false" customHeight="true" outlineLevel="0" collapsed="false">
      <c r="C17" s="7" t="s">
        <v>14</v>
      </c>
    </row>
    <row r="18" customFormat="false" ht="15" hidden="false" customHeight="true" outlineLevel="0" collapsed="false">
      <c r="C18" s="8" t="s">
        <v>15</v>
      </c>
    </row>
    <row r="19" customFormat="false" ht="21.75" hidden="false" customHeight="true" outlineLevel="0" collapsed="false">
      <c r="C19" s="4" t="s">
        <v>16</v>
      </c>
    </row>
    <row r="20" customFormat="false" ht="30" hidden="false" customHeight="true" outlineLevel="0" collapsed="false">
      <c r="C20" s="5" t="s">
        <v>17</v>
      </c>
    </row>
    <row r="21" customFormat="false" ht="21.75" hidden="false" customHeight="true" outlineLevel="0" collapsed="false">
      <c r="C21" s="4" t="s">
        <v>18</v>
      </c>
    </row>
    <row r="22" customFormat="false" ht="75" hidden="false" customHeight="true" outlineLevel="0" collapsed="false">
      <c r="C22" s="5" t="s">
        <v>19</v>
      </c>
    </row>
    <row r="23" customFormat="false" ht="21.75" hidden="false" customHeight="true" outlineLevel="0" collapsed="false">
      <c r="C23" s="4" t="s">
        <v>20</v>
      </c>
    </row>
    <row r="24" customFormat="false" ht="30" hidden="false" customHeight="true" outlineLevel="0" collapsed="false">
      <c r="C24" s="5" t="s">
        <v>21</v>
      </c>
    </row>
  </sheetData>
  <mergeCells count="1">
    <mergeCell ref="A1:H1"/>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retainage tracker from WorkHoist · workhoist.app/guides/retainage-tracking-spreadsheet-template&amp;R&amp;8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6A13"/>
    <pageSetUpPr fitToPage="true"/>
  </sheetPr>
  <dimension ref="A1:D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2"/>
    <col collapsed="false" customWidth="true" hidden="false" outlineLevel="0" max="3" min="3" style="0" width="26"/>
    <col collapsed="false" customWidth="true" hidden="false" outlineLevel="0" max="4" min="4" style="0" width="70"/>
  </cols>
  <sheetData>
    <row r="1" customFormat="false" ht="30" hidden="false" customHeight="true" outlineLevel="0" collapsed="false">
      <c r="A1" s="1" t="s">
        <v>22</v>
      </c>
      <c r="B1" s="1"/>
      <c r="C1" s="1"/>
      <c r="D1" s="1"/>
    </row>
    <row r="2" customFormat="false" ht="15" hidden="false" customHeight="false" outlineLevel="0" collapsed="false">
      <c r="B2" s="4" t="str">
        <f aca="false">"Job: "&amp;'Job Setup'!B5</f>
        <v>Job: Lakeside Dental clinic remodel (sample)</v>
      </c>
    </row>
    <row r="4" customFormat="false" ht="21.75" hidden="false" customHeight="true" outlineLevel="0" collapsed="false">
      <c r="B4" s="9" t="s">
        <v>23</v>
      </c>
      <c r="C4" s="10"/>
      <c r="D4" s="10"/>
    </row>
    <row r="5" customFormat="false" ht="18" hidden="false" customHeight="true" outlineLevel="0" collapsed="false">
      <c r="B5" s="11" t="s">
        <v>24</v>
      </c>
      <c r="C5" s="12" t="n">
        <f aca="false">'Job Setup'!B11</f>
        <v>658500</v>
      </c>
      <c r="D5" s="13" t="s">
        <v>25</v>
      </c>
    </row>
    <row r="6" customFormat="false" ht="18" hidden="false" customHeight="true" outlineLevel="0" collapsed="false">
      <c r="B6" s="11" t="s">
        <v>26</v>
      </c>
      <c r="C6" s="12" t="n">
        <f aca="false">'Held From You'!C4</f>
        <v>658500</v>
      </c>
      <c r="D6" s="13"/>
    </row>
    <row r="7" customFormat="false" ht="18" hidden="false" customHeight="true" outlineLevel="0" collapsed="false">
      <c r="B7" s="11" t="s">
        <v>27</v>
      </c>
      <c r="C7" s="12" t="n">
        <f aca="false">'Held From You'!F4</f>
        <v>32925</v>
      </c>
      <c r="D7" s="13"/>
    </row>
    <row r="8" customFormat="false" ht="18" hidden="false" customHeight="true" outlineLevel="0" collapsed="false">
      <c r="B8" s="11" t="s">
        <v>28</v>
      </c>
      <c r="C8" s="12" t="n">
        <f aca="false">'Held From You'!G4</f>
        <v>12000</v>
      </c>
      <c r="D8" s="13"/>
    </row>
    <row r="9" customFormat="false" ht="18" hidden="false" customHeight="true" outlineLevel="0" collapsed="false">
      <c r="B9" s="14" t="s">
        <v>29</v>
      </c>
      <c r="C9" s="15" t="n">
        <f aca="false">C7-C8</f>
        <v>20925</v>
      </c>
      <c r="D9" s="13" t="s">
        <v>30</v>
      </c>
    </row>
    <row r="10" customFormat="false" ht="18" hidden="false" customHeight="true" outlineLevel="0" collapsed="false">
      <c r="B10" s="11" t="s">
        <v>31</v>
      </c>
      <c r="C10" s="16" t="n">
        <f aca="false">IF(C5=0,0,C7/C5)</f>
        <v>0.05</v>
      </c>
      <c r="D10" s="13"/>
    </row>
    <row r="11" customFormat="false" ht="31.5" hidden="false" customHeight="true" outlineLevel="0" collapsed="false">
      <c r="B11" s="11" t="s">
        <v>32</v>
      </c>
      <c r="C11" s="17" t="str">
        <f aca="false">IF('Job Setup'!B13="","No cap set on Job Setup",IF(C7&gt;ROUND('Job Setup'!B13*C5,2),"Over the cap by "&amp;TEXT(C7-'Job Setup'!B13*C5,"$#,##0.00"),"Within the cap"))</f>
        <v>Within the cap</v>
      </c>
      <c r="D11" s="13" t="s">
        <v>33</v>
      </c>
    </row>
    <row r="12" customFormat="false" ht="18" hidden="false" customHeight="true" outlineLevel="0" collapsed="false">
      <c r="B12" s="11" t="s">
        <v>34</v>
      </c>
      <c r="C12" s="18" t="n">
        <f aca="false">IF('Job Setup'!B14="","",'Job Setup'!B14)</f>
        <v>46283</v>
      </c>
      <c r="D12" s="13" t="s">
        <v>35</v>
      </c>
    </row>
    <row r="13" customFormat="false" ht="18" hidden="false" customHeight="true" outlineLevel="0" collapsed="false">
      <c r="B13" s="11" t="s">
        <v>36</v>
      </c>
      <c r="C13" s="18" t="n">
        <f aca="false">IF('Job Setup'!B14="","",'Job Setup'!B14+'Job Setup'!B15)</f>
        <v>46328</v>
      </c>
      <c r="D13" s="13" t="s">
        <v>37</v>
      </c>
    </row>
    <row r="14" customFormat="false" ht="31.5" hidden="false" customHeight="true" outlineLevel="0" collapsed="false">
      <c r="B14" s="14" t="s">
        <v>38</v>
      </c>
      <c r="C14" s="19" t="str">
        <f aca="false">IF(C9&lt;=0,IF(C7&gt;0,"Released in full","Nothing held yet"),IF('Job Setup'!B14="","Not complete yet: set the completion date on Job Setup when it happens",IF(C13-'Job Setup'!$B$17&gt;0,"Due in "&amp;(C13-'Job Setup'!$B$17)&amp;" days",IF(C13='Job Setup'!$B$17,"Due today","Overdue by "&amp;('Job Setup'!$B$17-C13)&amp;" days"))))</f>
        <v>Due in 26 days</v>
      </c>
      <c r="D14" s="13" t="s">
        <v>39</v>
      </c>
    </row>
    <row r="16" customFormat="false" ht="18" hidden="false" customHeight="true" outlineLevel="0" collapsed="false">
      <c r="B16" s="11" t="s">
        <v>40</v>
      </c>
      <c r="C16" s="18" t="n">
        <f aca="false">IF(MAX('Held From You'!H6:H65)=0,"",MAX('Held From You'!H6:H65))</f>
        <v>46294</v>
      </c>
      <c r="D16" s="13" t="s">
        <v>41</v>
      </c>
    </row>
    <row r="18" customFormat="false" ht="21.75" hidden="false" customHeight="true" outlineLevel="0" collapsed="false">
      <c r="B18" s="9" t="s">
        <v>42</v>
      </c>
      <c r="C18" s="10"/>
      <c r="D18" s="10"/>
    </row>
    <row r="19" customFormat="false" ht="18" hidden="false" customHeight="true" outlineLevel="0" collapsed="false">
      <c r="B19" s="11" t="s">
        <v>43</v>
      </c>
      <c r="C19" s="12" t="n">
        <f aca="false">Subs!F4</f>
        <v>9900</v>
      </c>
      <c r="D19" s="13"/>
    </row>
    <row r="20" customFormat="false" ht="18" hidden="false" customHeight="true" outlineLevel="0" collapsed="false">
      <c r="B20" s="11" t="s">
        <v>44</v>
      </c>
      <c r="C20" s="12" t="n">
        <f aca="false">Subs!G4</f>
        <v>0</v>
      </c>
      <c r="D20" s="13"/>
    </row>
    <row r="21" customFormat="false" ht="18" hidden="false" customHeight="true" outlineLevel="0" collapsed="false">
      <c r="B21" s="14" t="s">
        <v>45</v>
      </c>
      <c r="C21" s="15" t="n">
        <f aca="false">C19-C20</f>
        <v>9900</v>
      </c>
      <c r="D21" s="13" t="s">
        <v>46</v>
      </c>
    </row>
    <row r="22" customFormat="false" ht="18" hidden="false" customHeight="true" outlineLevel="0" collapsed="false">
      <c r="B22" s="14" t="s">
        <v>47</v>
      </c>
      <c r="C22" s="15" t="n">
        <f aca="false">Subs!I4</f>
        <v>3608.2</v>
      </c>
      <c r="D22" s="13" t="s">
        <v>48</v>
      </c>
    </row>
    <row r="23" customFormat="false" ht="18" hidden="false" customHeight="true" outlineLevel="0" collapsed="false">
      <c r="B23" s="11" t="s">
        <v>49</v>
      </c>
      <c r="C23" s="18" t="n">
        <f aca="false">IF(OR(C22&lt;=0,C16=""),"",C16+'Job Setup'!B16)</f>
        <v>46304</v>
      </c>
      <c r="D23" s="13" t="s">
        <v>50</v>
      </c>
    </row>
    <row r="24" customFormat="false" ht="18" hidden="false" customHeight="true" outlineLevel="0" collapsed="false">
      <c r="B24" s="14" t="s">
        <v>38</v>
      </c>
      <c r="C24" s="19" t="str">
        <f aca="false">IF(C22&lt;=0,"Nothing owed to subs out of releases received",IF(C23-'Job Setup'!$B$17&gt;0,"Due in "&amp;(C23-'Job Setup'!$B$17)&amp;" days",IF(C23='Job Setup'!$B$17,"Due today","Overdue by "&amp;('Job Setup'!$B$17-C23)&amp;" days")))</f>
        <v>Due in 2 days</v>
      </c>
      <c r="D24" s="13"/>
    </row>
    <row r="26" customFormat="false" ht="21.75" hidden="false" customHeight="true" outlineLevel="0" collapsed="false">
      <c r="B26" s="9" t="s">
        <v>51</v>
      </c>
      <c r="C26" s="10"/>
      <c r="D26" s="10"/>
    </row>
    <row r="27" customFormat="false" ht="31.5" hidden="false" customHeight="true" outlineLevel="0" collapsed="false">
      <c r="B27" s="14" t="s">
        <v>52</v>
      </c>
      <c r="C27" s="15" t="n">
        <f aca="false">C9-C21</f>
        <v>11025</v>
      </c>
      <c r="D27" s="13" t="s">
        <v>53</v>
      </c>
    </row>
    <row r="29" customFormat="false" ht="21.75" hidden="false" customHeight="true" outlineLevel="0" collapsed="false">
      <c r="B29" s="9" t="s">
        <v>54</v>
      </c>
      <c r="C29" s="10"/>
      <c r="D29" s="10"/>
    </row>
    <row r="30" customFormat="false" ht="18" hidden="false" customHeight="true" outlineLevel="0" collapsed="false">
      <c r="B30" s="11" t="s">
        <v>55</v>
      </c>
      <c r="C30" s="17" t="str">
        <f aca="false">COUNTIFS('Release Checklist'!$B$6:$B$13,"Yes",'Release Checklist'!$C$6:$C$13,"Done")&amp;" of "&amp;COUNTIF('Release Checklist'!$B$6:$B$13,"Yes")</f>
        <v>1 of 6</v>
      </c>
      <c r="D30" s="13"/>
    </row>
    <row r="31" customFormat="false" ht="18" hidden="false" customHeight="true" outlineLevel="0" collapsed="false">
      <c r="B31" s="11" t="s">
        <v>56</v>
      </c>
      <c r="C31" s="17" t="str">
        <f aca="false">COUNTIFS('Release Checklist'!$B$18:$B$21,"Yes",'Release Checklist'!$C$18:$C$21,"Done")&amp;" of "&amp;COUNTIF('Release Checklist'!$B$18:$B$21,"Yes")</f>
        <v>2 of 4</v>
      </c>
      <c r="D31" s="13"/>
    </row>
    <row r="33" customFormat="false" ht="30" hidden="false" customHeight="true" outlineLevel="0" collapsed="false">
      <c r="B33" s="20" t="s">
        <v>57</v>
      </c>
      <c r="C33" s="20"/>
      <c r="D33" s="20"/>
    </row>
  </sheetData>
  <mergeCells count="2">
    <mergeCell ref="A1:D1"/>
    <mergeCell ref="B33:D33"/>
  </mergeCells>
  <conditionalFormatting sqref="C11">
    <cfRule type="expression" priority="2" aboveAverage="0" equalAverage="0" bottom="0" percent="0" rank="0" text="" dxfId="0">
      <formula>OR(ISNUMBER(SEARCH("Overdue",C11)),ISNUMBER(SEARCH("Over the cap",C11)))</formula>
    </cfRule>
  </conditionalFormatting>
  <conditionalFormatting sqref="C14">
    <cfRule type="expression" priority="3" aboveAverage="0" equalAverage="0" bottom="0" percent="0" rank="0" text="" dxfId="0">
      <formula>OR(ISNUMBER(SEARCH("Overdue",C14)),ISNUMBER(SEARCH("Over the cap",C14)))</formula>
    </cfRule>
  </conditionalFormatting>
  <conditionalFormatting sqref="C24">
    <cfRule type="expression" priority="4" aboveAverage="0" equalAverage="0" bottom="0" percent="0" rank="0" text="" dxfId="0">
      <formula>OR(ISNUMBER(SEARCH("Overdue",C24)),ISNUMBER(SEARCH("Over the cap",C24)))</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retainage tracker from WorkHoist · workhoist.app/guides/retainage-tracking-spreadsheet-template&amp;R&amp;8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C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4"/>
    <col collapsed="false" customWidth="true" hidden="false" outlineLevel="0" max="3" min="3" style="0" width="84"/>
  </cols>
  <sheetData>
    <row r="1" customFormat="false" ht="30" hidden="false" customHeight="true" outlineLevel="0" collapsed="false">
      <c r="A1" s="1" t="s">
        <v>58</v>
      </c>
      <c r="B1" s="1"/>
      <c r="C1" s="1"/>
    </row>
    <row r="2" customFormat="false" ht="15" hidden="false" customHeight="false" outlineLevel="0" collapsed="false">
      <c r="A2" s="21" t="s">
        <v>59</v>
      </c>
    </row>
    <row r="4" customFormat="false" ht="21.75" hidden="false" customHeight="true" outlineLevel="0" collapsed="false">
      <c r="A4" s="22" t="s">
        <v>60</v>
      </c>
      <c r="B4" s="22" t="s">
        <v>61</v>
      </c>
      <c r="C4" s="22" t="s">
        <v>62</v>
      </c>
    </row>
    <row r="5" customFormat="false" ht="18" hidden="false" customHeight="true" outlineLevel="0" collapsed="false">
      <c r="A5" s="7" t="s">
        <v>63</v>
      </c>
      <c r="B5" s="23" t="s">
        <v>64</v>
      </c>
      <c r="C5" s="24"/>
    </row>
    <row r="6" customFormat="false" ht="18" hidden="false" customHeight="true" outlineLevel="0" collapsed="false">
      <c r="A6" s="7" t="s">
        <v>65</v>
      </c>
      <c r="B6" s="23" t="s">
        <v>66</v>
      </c>
      <c r="C6" s="24"/>
    </row>
    <row r="7" customFormat="false" ht="31.5" hidden="false" customHeight="true" outlineLevel="0" collapsed="false">
      <c r="A7" s="7" t="s">
        <v>67</v>
      </c>
      <c r="B7" s="23" t="s">
        <v>68</v>
      </c>
      <c r="C7" s="24"/>
    </row>
    <row r="8" customFormat="false" ht="31.5" hidden="false" customHeight="true" outlineLevel="0" collapsed="false">
      <c r="A8" s="7" t="s">
        <v>69</v>
      </c>
      <c r="B8" s="23" t="s">
        <v>70</v>
      </c>
      <c r="C8" s="24" t="s">
        <v>71</v>
      </c>
    </row>
    <row r="9" customFormat="false" ht="18" hidden="false" customHeight="true" outlineLevel="0" collapsed="false">
      <c r="A9" s="7" t="s">
        <v>72</v>
      </c>
      <c r="B9" s="25" t="n">
        <v>640000</v>
      </c>
      <c r="C9" s="24"/>
    </row>
    <row r="10" customFormat="false" ht="18" hidden="false" customHeight="true" outlineLevel="0" collapsed="false">
      <c r="A10" s="7" t="s">
        <v>73</v>
      </c>
      <c r="B10" s="25" t="n">
        <v>18500</v>
      </c>
      <c r="C10" s="24" t="s">
        <v>74</v>
      </c>
    </row>
    <row r="11" customFormat="false" ht="18" hidden="false" customHeight="true" outlineLevel="0" collapsed="false">
      <c r="A11" s="7" t="s">
        <v>24</v>
      </c>
      <c r="B11" s="26" t="n">
        <f aca="false">B9+B10</f>
        <v>658500</v>
      </c>
      <c r="C11" s="24" t="s">
        <v>75</v>
      </c>
    </row>
    <row r="12" customFormat="false" ht="60" hidden="false" customHeight="true" outlineLevel="0" collapsed="false">
      <c r="A12" s="7" t="s">
        <v>76</v>
      </c>
      <c r="B12" s="27" t="n">
        <v>0.05</v>
      </c>
      <c r="C12" s="24" t="s">
        <v>77</v>
      </c>
    </row>
    <row r="13" customFormat="false" ht="45.75" hidden="false" customHeight="true" outlineLevel="0" collapsed="false">
      <c r="A13" s="7" t="s">
        <v>78</v>
      </c>
      <c r="B13" s="27" t="n">
        <v>0.05</v>
      </c>
      <c r="C13" s="24" t="s">
        <v>79</v>
      </c>
    </row>
    <row r="14" customFormat="false" ht="31.5" hidden="false" customHeight="true" outlineLevel="0" collapsed="false">
      <c r="A14" s="7" t="s">
        <v>34</v>
      </c>
      <c r="B14" s="28" t="n">
        <v>46283</v>
      </c>
      <c r="C14" s="24" t="s">
        <v>80</v>
      </c>
    </row>
    <row r="15" customFormat="false" ht="45.75" hidden="false" customHeight="true" outlineLevel="0" collapsed="false">
      <c r="A15" s="7" t="s">
        <v>81</v>
      </c>
      <c r="B15" s="29" t="n">
        <v>45</v>
      </c>
      <c r="C15" s="24" t="s">
        <v>82</v>
      </c>
    </row>
    <row r="16" customFormat="false" ht="45.75" hidden="false" customHeight="true" outlineLevel="0" collapsed="false">
      <c r="A16" s="7" t="s">
        <v>83</v>
      </c>
      <c r="B16" s="29" t="n">
        <v>10</v>
      </c>
      <c r="C16" s="24" t="s">
        <v>84</v>
      </c>
    </row>
    <row r="17" customFormat="false" ht="18" hidden="false" customHeight="true" outlineLevel="0" collapsed="false">
      <c r="A17" s="7" t="s">
        <v>85</v>
      </c>
      <c r="B17" s="30" t="n">
        <f aca="true">TODAY()</f>
        <v>46302</v>
      </c>
      <c r="C17" s="24" t="s">
        <v>86</v>
      </c>
    </row>
  </sheetData>
  <mergeCells count="1">
    <mergeCell ref="A1:C1"/>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retainage tracker from WorkHoist · workhoist.app/guides/retainage-tracking-spreadsheet-template&amp;R&amp;8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K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3"/>
    <col collapsed="false" customWidth="true" hidden="false" outlineLevel="0" max="3" min="3" style="0" width="16"/>
    <col collapsed="false" customWidth="true" hidden="false" outlineLevel="0" max="4" min="4" style="0" width="11"/>
    <col collapsed="false" customWidth="true" hidden="false" outlineLevel="0" max="5" min="5" style="0" width="9"/>
    <col collapsed="false" customWidth="true" hidden="false" outlineLevel="0" max="7" min="6" style="0" width="14"/>
    <col collapsed="false" customWidth="true" hidden="false" outlineLevel="0" max="8" min="8" style="0" width="13"/>
    <col collapsed="false" customWidth="true" hidden="false" outlineLevel="0" max="10" min="9" style="0" width="15"/>
    <col collapsed="false" customWidth="true" hidden="false" outlineLevel="0" max="11" min="11" style="0" width="40"/>
  </cols>
  <sheetData>
    <row r="1" customFormat="false" ht="30" hidden="false" customHeight="true" outlineLevel="0" collapsed="false">
      <c r="A1" s="1" t="s">
        <v>87</v>
      </c>
      <c r="B1" s="1"/>
      <c r="C1" s="1"/>
      <c r="D1" s="1"/>
      <c r="E1" s="1"/>
      <c r="F1" s="1"/>
      <c r="G1" s="1"/>
      <c r="H1" s="1"/>
      <c r="I1" s="1"/>
      <c r="J1" s="1"/>
      <c r="K1" s="1"/>
    </row>
    <row r="2" customFormat="false" ht="15" hidden="false" customHeight="false" outlineLevel="0" collapsed="false">
      <c r="A2" s="21" t="s">
        <v>88</v>
      </c>
    </row>
    <row r="4" customFormat="false" ht="15" hidden="false" customHeight="false" outlineLevel="0" collapsed="false">
      <c r="B4" s="31" t="s">
        <v>89</v>
      </c>
      <c r="C4" s="32" t="n">
        <f aca="false">SUM(C6:C65)</f>
        <v>658500</v>
      </c>
      <c r="F4" s="32" t="n">
        <f aca="false">SUM(F6:F65)</f>
        <v>32925</v>
      </c>
      <c r="G4" s="32" t="n">
        <f aca="false">SUM(G6:G65)</f>
        <v>12000</v>
      </c>
    </row>
    <row r="5" customFormat="false" ht="42" hidden="false" customHeight="true" outlineLevel="0" collapsed="false">
      <c r="A5" s="22" t="s">
        <v>90</v>
      </c>
      <c r="B5" s="22" t="s">
        <v>91</v>
      </c>
      <c r="C5" s="22" t="s">
        <v>92</v>
      </c>
      <c r="D5" s="22" t="s">
        <v>93</v>
      </c>
      <c r="E5" s="22" t="s">
        <v>94</v>
      </c>
      <c r="F5" s="22" t="s">
        <v>95</v>
      </c>
      <c r="G5" s="22" t="s">
        <v>96</v>
      </c>
      <c r="H5" s="22" t="s">
        <v>97</v>
      </c>
      <c r="I5" s="22" t="s">
        <v>26</v>
      </c>
      <c r="J5" s="22" t="s">
        <v>29</v>
      </c>
      <c r="K5" s="22" t="s">
        <v>98</v>
      </c>
    </row>
    <row r="6" customFormat="false" ht="15" hidden="false" customHeight="false" outlineLevel="0" collapsed="false">
      <c r="A6" s="33" t="n">
        <v>1</v>
      </c>
      <c r="B6" s="34" t="n">
        <v>46142</v>
      </c>
      <c r="C6" s="35" t="n">
        <v>96000</v>
      </c>
      <c r="D6" s="36"/>
      <c r="E6" s="37" t="n">
        <f aca="false">IF(C6="","",IF(D6="",'Job Setup'!$B$12,D6))</f>
        <v>0.05</v>
      </c>
      <c r="F6" s="38" t="n">
        <f aca="false">IF(C6="","",ROUND(C6*E6,2))</f>
        <v>4800</v>
      </c>
      <c r="G6" s="35"/>
      <c r="H6" s="34"/>
      <c r="I6" s="38" t="n">
        <f aca="false">IF(AND(C6="",G6=""),"",SUM($C$6:C6))</f>
        <v>96000</v>
      </c>
      <c r="J6" s="38" t="n">
        <f aca="false">IF(AND(C6="",G6=""),"",SUM($F$6:F6)-SUM($G$6:G6))</f>
        <v>4800</v>
      </c>
      <c r="K6" s="33"/>
    </row>
    <row r="7" customFormat="false" ht="15" hidden="false" customHeight="false" outlineLevel="0" collapsed="false">
      <c r="A7" s="33" t="n">
        <v>2</v>
      </c>
      <c r="B7" s="34" t="n">
        <v>46173</v>
      </c>
      <c r="C7" s="35" t="n">
        <v>142000</v>
      </c>
      <c r="D7" s="36"/>
      <c r="E7" s="37" t="n">
        <f aca="false">IF(C7="","",IF(D7="",'Job Setup'!$B$12,D7))</f>
        <v>0.05</v>
      </c>
      <c r="F7" s="38" t="n">
        <f aca="false">IF(C7="","",ROUND(C7*E7,2))</f>
        <v>7100</v>
      </c>
      <c r="G7" s="35"/>
      <c r="H7" s="34"/>
      <c r="I7" s="38" t="n">
        <f aca="false">IF(AND(C7="",G7=""),"",SUM($C$6:C7))</f>
        <v>238000</v>
      </c>
      <c r="J7" s="38" t="n">
        <f aca="false">IF(AND(C7="",G7=""),"",SUM($F$6:F7)-SUM($G$6:G7))</f>
        <v>11900</v>
      </c>
      <c r="K7" s="33"/>
    </row>
    <row r="8" customFormat="false" ht="15" hidden="false" customHeight="false" outlineLevel="0" collapsed="false">
      <c r="A8" s="33" t="n">
        <v>3</v>
      </c>
      <c r="B8" s="34" t="n">
        <v>46203</v>
      </c>
      <c r="C8" s="35" t="n">
        <v>168000</v>
      </c>
      <c r="D8" s="36"/>
      <c r="E8" s="37" t="n">
        <f aca="false">IF(C8="","",IF(D8="",'Job Setup'!$B$12,D8))</f>
        <v>0.05</v>
      </c>
      <c r="F8" s="38" t="n">
        <f aca="false">IF(C8="","",ROUND(C8*E8,2))</f>
        <v>8400</v>
      </c>
      <c r="G8" s="35"/>
      <c r="H8" s="34"/>
      <c r="I8" s="38" t="n">
        <f aca="false">IF(AND(C8="",G8=""),"",SUM($C$6:C8))</f>
        <v>406000</v>
      </c>
      <c r="J8" s="38" t="n">
        <f aca="false">IF(AND(C8="",G8=""),"",SUM($F$6:F8)-SUM($G$6:G8))</f>
        <v>20300</v>
      </c>
      <c r="K8" s="33"/>
    </row>
    <row r="9" customFormat="false" ht="15" hidden="false" customHeight="false" outlineLevel="0" collapsed="false">
      <c r="A9" s="33" t="n">
        <v>4</v>
      </c>
      <c r="B9" s="34" t="n">
        <v>46234</v>
      </c>
      <c r="C9" s="35" t="n">
        <v>151000</v>
      </c>
      <c r="D9" s="36"/>
      <c r="E9" s="37" t="n">
        <f aca="false">IF(C9="","",IF(D9="",'Job Setup'!$B$12,D9))</f>
        <v>0.05</v>
      </c>
      <c r="F9" s="38" t="n">
        <f aca="false">IF(C9="","",ROUND(C9*E9,2))</f>
        <v>7550</v>
      </c>
      <c r="G9" s="35"/>
      <c r="H9" s="34"/>
      <c r="I9" s="38" t="n">
        <f aca="false">IF(AND(C9="",G9=""),"",SUM($C$6:C9))</f>
        <v>557000</v>
      </c>
      <c r="J9" s="38" t="n">
        <f aca="false">IF(AND(C9="",G9=""),"",SUM($F$6:F9)-SUM($G$6:G9))</f>
        <v>27850</v>
      </c>
      <c r="K9" s="33"/>
    </row>
    <row r="10" customFormat="false" ht="15" hidden="false" customHeight="false" outlineLevel="0" collapsed="false">
      <c r="A10" s="33" t="n">
        <v>5</v>
      </c>
      <c r="B10" s="34" t="n">
        <v>46265</v>
      </c>
      <c r="C10" s="35" t="n">
        <v>83500</v>
      </c>
      <c r="D10" s="36"/>
      <c r="E10" s="37" t="n">
        <f aca="false">IF(C10="","",IF(D10="",'Job Setup'!$B$12,D10))</f>
        <v>0.05</v>
      </c>
      <c r="F10" s="38" t="n">
        <f aca="false">IF(C10="","",ROUND(C10*E10,2))</f>
        <v>4175</v>
      </c>
      <c r="G10" s="35"/>
      <c r="H10" s="34"/>
      <c r="I10" s="38" t="n">
        <f aca="false">IF(AND(C10="",G10=""),"",SUM($C$6:C10))</f>
        <v>640500</v>
      </c>
      <c r="J10" s="38" t="n">
        <f aca="false">IF(AND(C10="",G10=""),"",SUM($F$6:F10)-SUM($G$6:G10))</f>
        <v>32025</v>
      </c>
      <c r="K10" s="33" t="s">
        <v>99</v>
      </c>
    </row>
    <row r="11" customFormat="false" ht="15" hidden="false" customHeight="false" outlineLevel="0" collapsed="false">
      <c r="A11" s="33" t="s">
        <v>100</v>
      </c>
      <c r="B11" s="34"/>
      <c r="C11" s="35"/>
      <c r="D11" s="36"/>
      <c r="E11" s="37" t="str">
        <f aca="false">IF(C11="","",IF(D11="",'Job Setup'!$B$12,D11))</f>
        <v/>
      </c>
      <c r="F11" s="38" t="str">
        <f aca="false">IF(C11="","",ROUND(C11*E11,2))</f>
        <v/>
      </c>
      <c r="G11" s="35" t="n">
        <v>12000</v>
      </c>
      <c r="H11" s="34" t="n">
        <v>46294</v>
      </c>
      <c r="I11" s="38" t="n">
        <f aca="false">IF(AND(C11="",G11=""),"",SUM($C$6:C11))</f>
        <v>640500</v>
      </c>
      <c r="J11" s="38" t="n">
        <f aca="false">IF(AND(C11="",G11=""),"",SUM($F$6:F11)-SUM($G$6:G11))</f>
        <v>20025</v>
      </c>
      <c r="K11" s="33" t="s">
        <v>101</v>
      </c>
    </row>
    <row r="12" customFormat="false" ht="15" hidden="false" customHeight="false" outlineLevel="0" collapsed="false">
      <c r="A12" s="33" t="n">
        <v>6</v>
      </c>
      <c r="B12" s="34" t="n">
        <v>46295</v>
      </c>
      <c r="C12" s="35" t="n">
        <v>18000</v>
      </c>
      <c r="D12" s="36"/>
      <c r="E12" s="37" t="n">
        <f aca="false">IF(C12="","",IF(D12="",'Job Setup'!$B$12,D12))</f>
        <v>0.05</v>
      </c>
      <c r="F12" s="38" t="n">
        <f aca="false">IF(C12="","",ROUND(C12*E12,2))</f>
        <v>900</v>
      </c>
      <c r="G12" s="35"/>
      <c r="H12" s="34"/>
      <c r="I12" s="38" t="n">
        <f aca="false">IF(AND(C12="",G12=""),"",SUM($C$6:C12))</f>
        <v>658500</v>
      </c>
      <c r="J12" s="38" t="n">
        <f aca="false">IF(AND(C12="",G12=""),"",SUM($F$6:F12)-SUM($G$6:G12))</f>
        <v>20925</v>
      </c>
      <c r="K12" s="33" t="s">
        <v>102</v>
      </c>
    </row>
    <row r="13" customFormat="false" ht="15" hidden="false" customHeight="false" outlineLevel="0" collapsed="false">
      <c r="A13" s="33"/>
      <c r="B13" s="34"/>
      <c r="C13" s="35"/>
      <c r="D13" s="36"/>
      <c r="E13" s="37" t="str">
        <f aca="false">IF(C13="","",IF(D13="",'Job Setup'!$B$12,D13))</f>
        <v/>
      </c>
      <c r="F13" s="38" t="str">
        <f aca="false">IF(C13="","",ROUND(C13*E13,2))</f>
        <v/>
      </c>
      <c r="G13" s="35"/>
      <c r="H13" s="34"/>
      <c r="I13" s="38" t="str">
        <f aca="false">IF(AND(C13="",G13=""),"",SUM($C$6:C13))</f>
        <v/>
      </c>
      <c r="J13" s="38" t="str">
        <f aca="false">IF(AND(C13="",G13=""),"",SUM($F$6:F13)-SUM($G$6:G13))</f>
        <v/>
      </c>
      <c r="K13" s="33"/>
    </row>
    <row r="14" customFormat="false" ht="15" hidden="false" customHeight="false" outlineLevel="0" collapsed="false">
      <c r="A14" s="33"/>
      <c r="B14" s="34"/>
      <c r="C14" s="35"/>
      <c r="D14" s="36"/>
      <c r="E14" s="37" t="str">
        <f aca="false">IF(C14="","",IF(D14="",'Job Setup'!$B$12,D14))</f>
        <v/>
      </c>
      <c r="F14" s="38" t="str">
        <f aca="false">IF(C14="","",ROUND(C14*E14,2))</f>
        <v/>
      </c>
      <c r="G14" s="35"/>
      <c r="H14" s="34"/>
      <c r="I14" s="38" t="str">
        <f aca="false">IF(AND(C14="",G14=""),"",SUM($C$6:C14))</f>
        <v/>
      </c>
      <c r="J14" s="38" t="str">
        <f aca="false">IF(AND(C14="",G14=""),"",SUM($F$6:F14)-SUM($G$6:G14))</f>
        <v/>
      </c>
      <c r="K14" s="33"/>
    </row>
    <row r="15" customFormat="false" ht="15" hidden="false" customHeight="false" outlineLevel="0" collapsed="false">
      <c r="A15" s="33"/>
      <c r="B15" s="34"/>
      <c r="C15" s="35"/>
      <c r="D15" s="36"/>
      <c r="E15" s="37" t="str">
        <f aca="false">IF(C15="","",IF(D15="",'Job Setup'!$B$12,D15))</f>
        <v/>
      </c>
      <c r="F15" s="38" t="str">
        <f aca="false">IF(C15="","",ROUND(C15*E15,2))</f>
        <v/>
      </c>
      <c r="G15" s="35"/>
      <c r="H15" s="34"/>
      <c r="I15" s="38" t="str">
        <f aca="false">IF(AND(C15="",G15=""),"",SUM($C$6:C15))</f>
        <v/>
      </c>
      <c r="J15" s="38" t="str">
        <f aca="false">IF(AND(C15="",G15=""),"",SUM($F$6:F15)-SUM($G$6:G15))</f>
        <v/>
      </c>
      <c r="K15" s="33"/>
    </row>
    <row r="16" customFormat="false" ht="15" hidden="false" customHeight="false" outlineLevel="0" collapsed="false">
      <c r="A16" s="33"/>
      <c r="B16" s="34"/>
      <c r="C16" s="35"/>
      <c r="D16" s="36"/>
      <c r="E16" s="37" t="str">
        <f aca="false">IF(C16="","",IF(D16="",'Job Setup'!$B$12,D16))</f>
        <v/>
      </c>
      <c r="F16" s="38" t="str">
        <f aca="false">IF(C16="","",ROUND(C16*E16,2))</f>
        <v/>
      </c>
      <c r="G16" s="35"/>
      <c r="H16" s="34"/>
      <c r="I16" s="38" t="str">
        <f aca="false">IF(AND(C16="",G16=""),"",SUM($C$6:C16))</f>
        <v/>
      </c>
      <c r="J16" s="38" t="str">
        <f aca="false">IF(AND(C16="",G16=""),"",SUM($F$6:F16)-SUM($G$6:G16))</f>
        <v/>
      </c>
      <c r="K16" s="33"/>
    </row>
    <row r="17" customFormat="false" ht="15" hidden="false" customHeight="false" outlineLevel="0" collapsed="false">
      <c r="A17" s="33"/>
      <c r="B17" s="34"/>
      <c r="C17" s="35"/>
      <c r="D17" s="36"/>
      <c r="E17" s="37" t="str">
        <f aca="false">IF(C17="","",IF(D17="",'Job Setup'!$B$12,D17))</f>
        <v/>
      </c>
      <c r="F17" s="38" t="str">
        <f aca="false">IF(C17="","",ROUND(C17*E17,2))</f>
        <v/>
      </c>
      <c r="G17" s="35"/>
      <c r="H17" s="34"/>
      <c r="I17" s="38" t="str">
        <f aca="false">IF(AND(C17="",G17=""),"",SUM($C$6:C17))</f>
        <v/>
      </c>
      <c r="J17" s="38" t="str">
        <f aca="false">IF(AND(C17="",G17=""),"",SUM($F$6:F17)-SUM($G$6:G17))</f>
        <v/>
      </c>
      <c r="K17" s="33"/>
    </row>
    <row r="18" customFormat="false" ht="15" hidden="false" customHeight="false" outlineLevel="0" collapsed="false">
      <c r="A18" s="33"/>
      <c r="B18" s="34"/>
      <c r="C18" s="35"/>
      <c r="D18" s="36"/>
      <c r="E18" s="37" t="str">
        <f aca="false">IF(C18="","",IF(D18="",'Job Setup'!$B$12,D18))</f>
        <v/>
      </c>
      <c r="F18" s="38" t="str">
        <f aca="false">IF(C18="","",ROUND(C18*E18,2))</f>
        <v/>
      </c>
      <c r="G18" s="35"/>
      <c r="H18" s="34"/>
      <c r="I18" s="38" t="str">
        <f aca="false">IF(AND(C18="",G18=""),"",SUM($C$6:C18))</f>
        <v/>
      </c>
      <c r="J18" s="38" t="str">
        <f aca="false">IF(AND(C18="",G18=""),"",SUM($F$6:F18)-SUM($G$6:G18))</f>
        <v/>
      </c>
      <c r="K18" s="33"/>
    </row>
    <row r="19" customFormat="false" ht="15" hidden="false" customHeight="false" outlineLevel="0" collapsed="false">
      <c r="A19" s="33"/>
      <c r="B19" s="34"/>
      <c r="C19" s="35"/>
      <c r="D19" s="36"/>
      <c r="E19" s="37" t="str">
        <f aca="false">IF(C19="","",IF(D19="",'Job Setup'!$B$12,D19))</f>
        <v/>
      </c>
      <c r="F19" s="38" t="str">
        <f aca="false">IF(C19="","",ROUND(C19*E19,2))</f>
        <v/>
      </c>
      <c r="G19" s="35"/>
      <c r="H19" s="34"/>
      <c r="I19" s="38" t="str">
        <f aca="false">IF(AND(C19="",G19=""),"",SUM($C$6:C19))</f>
        <v/>
      </c>
      <c r="J19" s="38" t="str">
        <f aca="false">IF(AND(C19="",G19=""),"",SUM($F$6:F19)-SUM($G$6:G19))</f>
        <v/>
      </c>
      <c r="K19" s="33"/>
    </row>
    <row r="20" customFormat="false" ht="15" hidden="false" customHeight="false" outlineLevel="0" collapsed="false">
      <c r="A20" s="33"/>
      <c r="B20" s="34"/>
      <c r="C20" s="35"/>
      <c r="D20" s="36"/>
      <c r="E20" s="37" t="str">
        <f aca="false">IF(C20="","",IF(D20="",'Job Setup'!$B$12,D20))</f>
        <v/>
      </c>
      <c r="F20" s="38" t="str">
        <f aca="false">IF(C20="","",ROUND(C20*E20,2))</f>
        <v/>
      </c>
      <c r="G20" s="35"/>
      <c r="H20" s="34"/>
      <c r="I20" s="38" t="str">
        <f aca="false">IF(AND(C20="",G20=""),"",SUM($C$6:C20))</f>
        <v/>
      </c>
      <c r="J20" s="38" t="str">
        <f aca="false">IF(AND(C20="",G20=""),"",SUM($F$6:F20)-SUM($G$6:G20))</f>
        <v/>
      </c>
      <c r="K20" s="33"/>
    </row>
    <row r="21" customFormat="false" ht="15" hidden="false" customHeight="false" outlineLevel="0" collapsed="false">
      <c r="A21" s="33"/>
      <c r="B21" s="34"/>
      <c r="C21" s="35"/>
      <c r="D21" s="36"/>
      <c r="E21" s="37" t="str">
        <f aca="false">IF(C21="","",IF(D21="",'Job Setup'!$B$12,D21))</f>
        <v/>
      </c>
      <c r="F21" s="38" t="str">
        <f aca="false">IF(C21="","",ROUND(C21*E21,2))</f>
        <v/>
      </c>
      <c r="G21" s="35"/>
      <c r="H21" s="34"/>
      <c r="I21" s="38" t="str">
        <f aca="false">IF(AND(C21="",G21=""),"",SUM($C$6:C21))</f>
        <v/>
      </c>
      <c r="J21" s="38" t="str">
        <f aca="false">IF(AND(C21="",G21=""),"",SUM($F$6:F21)-SUM($G$6:G21))</f>
        <v/>
      </c>
      <c r="K21" s="33"/>
    </row>
    <row r="22" customFormat="false" ht="15" hidden="false" customHeight="false" outlineLevel="0" collapsed="false">
      <c r="A22" s="33"/>
      <c r="B22" s="34"/>
      <c r="C22" s="35"/>
      <c r="D22" s="36"/>
      <c r="E22" s="37" t="str">
        <f aca="false">IF(C22="","",IF(D22="",'Job Setup'!$B$12,D22))</f>
        <v/>
      </c>
      <c r="F22" s="38" t="str">
        <f aca="false">IF(C22="","",ROUND(C22*E22,2))</f>
        <v/>
      </c>
      <c r="G22" s="35"/>
      <c r="H22" s="34"/>
      <c r="I22" s="38" t="str">
        <f aca="false">IF(AND(C22="",G22=""),"",SUM($C$6:C22))</f>
        <v/>
      </c>
      <c r="J22" s="38" t="str">
        <f aca="false">IF(AND(C22="",G22=""),"",SUM($F$6:F22)-SUM($G$6:G22))</f>
        <v/>
      </c>
      <c r="K22" s="33"/>
    </row>
    <row r="23" customFormat="false" ht="15" hidden="false" customHeight="false" outlineLevel="0" collapsed="false">
      <c r="A23" s="33"/>
      <c r="B23" s="34"/>
      <c r="C23" s="35"/>
      <c r="D23" s="36"/>
      <c r="E23" s="37" t="str">
        <f aca="false">IF(C23="","",IF(D23="",'Job Setup'!$B$12,D23))</f>
        <v/>
      </c>
      <c r="F23" s="38" t="str">
        <f aca="false">IF(C23="","",ROUND(C23*E23,2))</f>
        <v/>
      </c>
      <c r="G23" s="35"/>
      <c r="H23" s="34"/>
      <c r="I23" s="38" t="str">
        <f aca="false">IF(AND(C23="",G23=""),"",SUM($C$6:C23))</f>
        <v/>
      </c>
      <c r="J23" s="38" t="str">
        <f aca="false">IF(AND(C23="",G23=""),"",SUM($F$6:F23)-SUM($G$6:G23))</f>
        <v/>
      </c>
      <c r="K23" s="33"/>
    </row>
    <row r="24" customFormat="false" ht="15" hidden="false" customHeight="false" outlineLevel="0" collapsed="false">
      <c r="A24" s="33"/>
      <c r="B24" s="34"/>
      <c r="C24" s="35"/>
      <c r="D24" s="36"/>
      <c r="E24" s="37" t="str">
        <f aca="false">IF(C24="","",IF(D24="",'Job Setup'!$B$12,D24))</f>
        <v/>
      </c>
      <c r="F24" s="38" t="str">
        <f aca="false">IF(C24="","",ROUND(C24*E24,2))</f>
        <v/>
      </c>
      <c r="G24" s="35"/>
      <c r="H24" s="34"/>
      <c r="I24" s="38" t="str">
        <f aca="false">IF(AND(C24="",G24=""),"",SUM($C$6:C24))</f>
        <v/>
      </c>
      <c r="J24" s="38" t="str">
        <f aca="false">IF(AND(C24="",G24=""),"",SUM($F$6:F24)-SUM($G$6:G24))</f>
        <v/>
      </c>
      <c r="K24" s="33"/>
    </row>
    <row r="25" customFormat="false" ht="15" hidden="false" customHeight="false" outlineLevel="0" collapsed="false">
      <c r="A25" s="33"/>
      <c r="B25" s="34"/>
      <c r="C25" s="35"/>
      <c r="D25" s="36"/>
      <c r="E25" s="37" t="str">
        <f aca="false">IF(C25="","",IF(D25="",'Job Setup'!$B$12,D25))</f>
        <v/>
      </c>
      <c r="F25" s="38" t="str">
        <f aca="false">IF(C25="","",ROUND(C25*E25,2))</f>
        <v/>
      </c>
      <c r="G25" s="35"/>
      <c r="H25" s="34"/>
      <c r="I25" s="38" t="str">
        <f aca="false">IF(AND(C25="",G25=""),"",SUM($C$6:C25))</f>
        <v/>
      </c>
      <c r="J25" s="38" t="str">
        <f aca="false">IF(AND(C25="",G25=""),"",SUM($F$6:F25)-SUM($G$6:G25))</f>
        <v/>
      </c>
      <c r="K25" s="33"/>
    </row>
    <row r="26" customFormat="false" ht="15" hidden="false" customHeight="false" outlineLevel="0" collapsed="false">
      <c r="A26" s="33"/>
      <c r="B26" s="34"/>
      <c r="C26" s="35"/>
      <c r="D26" s="36"/>
      <c r="E26" s="37" t="str">
        <f aca="false">IF(C26="","",IF(D26="",'Job Setup'!$B$12,D26))</f>
        <v/>
      </c>
      <c r="F26" s="38" t="str">
        <f aca="false">IF(C26="","",ROUND(C26*E26,2))</f>
        <v/>
      </c>
      <c r="G26" s="35"/>
      <c r="H26" s="34"/>
      <c r="I26" s="38" t="str">
        <f aca="false">IF(AND(C26="",G26=""),"",SUM($C$6:C26))</f>
        <v/>
      </c>
      <c r="J26" s="38" t="str">
        <f aca="false">IF(AND(C26="",G26=""),"",SUM($F$6:F26)-SUM($G$6:G26))</f>
        <v/>
      </c>
      <c r="K26" s="33"/>
    </row>
    <row r="27" customFormat="false" ht="15" hidden="false" customHeight="false" outlineLevel="0" collapsed="false">
      <c r="A27" s="33"/>
      <c r="B27" s="34"/>
      <c r="C27" s="35"/>
      <c r="D27" s="36"/>
      <c r="E27" s="37" t="str">
        <f aca="false">IF(C27="","",IF(D27="",'Job Setup'!$B$12,D27))</f>
        <v/>
      </c>
      <c r="F27" s="38" t="str">
        <f aca="false">IF(C27="","",ROUND(C27*E27,2))</f>
        <v/>
      </c>
      <c r="G27" s="35"/>
      <c r="H27" s="34"/>
      <c r="I27" s="38" t="str">
        <f aca="false">IF(AND(C27="",G27=""),"",SUM($C$6:C27))</f>
        <v/>
      </c>
      <c r="J27" s="38" t="str">
        <f aca="false">IF(AND(C27="",G27=""),"",SUM($F$6:F27)-SUM($G$6:G27))</f>
        <v/>
      </c>
      <c r="K27" s="33"/>
    </row>
    <row r="28" customFormat="false" ht="15" hidden="false" customHeight="false" outlineLevel="0" collapsed="false">
      <c r="A28" s="33"/>
      <c r="B28" s="34"/>
      <c r="C28" s="35"/>
      <c r="D28" s="36"/>
      <c r="E28" s="37" t="str">
        <f aca="false">IF(C28="","",IF(D28="",'Job Setup'!$B$12,D28))</f>
        <v/>
      </c>
      <c r="F28" s="38" t="str">
        <f aca="false">IF(C28="","",ROUND(C28*E28,2))</f>
        <v/>
      </c>
      <c r="G28" s="35"/>
      <c r="H28" s="34"/>
      <c r="I28" s="38" t="str">
        <f aca="false">IF(AND(C28="",G28=""),"",SUM($C$6:C28))</f>
        <v/>
      </c>
      <c r="J28" s="38" t="str">
        <f aca="false">IF(AND(C28="",G28=""),"",SUM($F$6:F28)-SUM($G$6:G28))</f>
        <v/>
      </c>
      <c r="K28" s="33"/>
    </row>
    <row r="29" customFormat="false" ht="15" hidden="false" customHeight="false" outlineLevel="0" collapsed="false">
      <c r="A29" s="33"/>
      <c r="B29" s="34"/>
      <c r="C29" s="35"/>
      <c r="D29" s="36"/>
      <c r="E29" s="37" t="str">
        <f aca="false">IF(C29="","",IF(D29="",'Job Setup'!$B$12,D29))</f>
        <v/>
      </c>
      <c r="F29" s="38" t="str">
        <f aca="false">IF(C29="","",ROUND(C29*E29,2))</f>
        <v/>
      </c>
      <c r="G29" s="35"/>
      <c r="H29" s="34"/>
      <c r="I29" s="38" t="str">
        <f aca="false">IF(AND(C29="",G29=""),"",SUM($C$6:C29))</f>
        <v/>
      </c>
      <c r="J29" s="38" t="str">
        <f aca="false">IF(AND(C29="",G29=""),"",SUM($F$6:F29)-SUM($G$6:G29))</f>
        <v/>
      </c>
      <c r="K29" s="33"/>
    </row>
    <row r="30" customFormat="false" ht="15" hidden="false" customHeight="false" outlineLevel="0" collapsed="false">
      <c r="A30" s="33"/>
      <c r="B30" s="34"/>
      <c r="C30" s="35"/>
      <c r="D30" s="36"/>
      <c r="E30" s="37" t="str">
        <f aca="false">IF(C30="","",IF(D30="",'Job Setup'!$B$12,D30))</f>
        <v/>
      </c>
      <c r="F30" s="38" t="str">
        <f aca="false">IF(C30="","",ROUND(C30*E30,2))</f>
        <v/>
      </c>
      <c r="G30" s="35"/>
      <c r="H30" s="34"/>
      <c r="I30" s="38" t="str">
        <f aca="false">IF(AND(C30="",G30=""),"",SUM($C$6:C30))</f>
        <v/>
      </c>
      <c r="J30" s="38" t="str">
        <f aca="false">IF(AND(C30="",G30=""),"",SUM($F$6:F30)-SUM($G$6:G30))</f>
        <v/>
      </c>
      <c r="K30" s="33"/>
    </row>
    <row r="31" customFormat="false" ht="15" hidden="false" customHeight="false" outlineLevel="0" collapsed="false">
      <c r="A31" s="33"/>
      <c r="B31" s="34"/>
      <c r="C31" s="35"/>
      <c r="D31" s="36"/>
      <c r="E31" s="37" t="str">
        <f aca="false">IF(C31="","",IF(D31="",'Job Setup'!$B$12,D31))</f>
        <v/>
      </c>
      <c r="F31" s="38" t="str">
        <f aca="false">IF(C31="","",ROUND(C31*E31,2))</f>
        <v/>
      </c>
      <c r="G31" s="35"/>
      <c r="H31" s="34"/>
      <c r="I31" s="38" t="str">
        <f aca="false">IF(AND(C31="",G31=""),"",SUM($C$6:C31))</f>
        <v/>
      </c>
      <c r="J31" s="38" t="str">
        <f aca="false">IF(AND(C31="",G31=""),"",SUM($F$6:F31)-SUM($G$6:G31))</f>
        <v/>
      </c>
      <c r="K31" s="33"/>
    </row>
    <row r="32" customFormat="false" ht="15" hidden="false" customHeight="false" outlineLevel="0" collapsed="false">
      <c r="A32" s="33"/>
      <c r="B32" s="34"/>
      <c r="C32" s="35"/>
      <c r="D32" s="36"/>
      <c r="E32" s="37" t="str">
        <f aca="false">IF(C32="","",IF(D32="",'Job Setup'!$B$12,D32))</f>
        <v/>
      </c>
      <c r="F32" s="38" t="str">
        <f aca="false">IF(C32="","",ROUND(C32*E32,2))</f>
        <v/>
      </c>
      <c r="G32" s="35"/>
      <c r="H32" s="34"/>
      <c r="I32" s="38" t="str">
        <f aca="false">IF(AND(C32="",G32=""),"",SUM($C$6:C32))</f>
        <v/>
      </c>
      <c r="J32" s="38" t="str">
        <f aca="false">IF(AND(C32="",G32=""),"",SUM($F$6:F32)-SUM($G$6:G32))</f>
        <v/>
      </c>
      <c r="K32" s="33"/>
    </row>
    <row r="33" customFormat="false" ht="15" hidden="false" customHeight="false" outlineLevel="0" collapsed="false">
      <c r="A33" s="33"/>
      <c r="B33" s="34"/>
      <c r="C33" s="35"/>
      <c r="D33" s="36"/>
      <c r="E33" s="37" t="str">
        <f aca="false">IF(C33="","",IF(D33="",'Job Setup'!$B$12,D33))</f>
        <v/>
      </c>
      <c r="F33" s="38" t="str">
        <f aca="false">IF(C33="","",ROUND(C33*E33,2))</f>
        <v/>
      </c>
      <c r="G33" s="35"/>
      <c r="H33" s="34"/>
      <c r="I33" s="38" t="str">
        <f aca="false">IF(AND(C33="",G33=""),"",SUM($C$6:C33))</f>
        <v/>
      </c>
      <c r="J33" s="38" t="str">
        <f aca="false">IF(AND(C33="",G33=""),"",SUM($F$6:F33)-SUM($G$6:G33))</f>
        <v/>
      </c>
      <c r="K33" s="33"/>
    </row>
    <row r="34" customFormat="false" ht="15" hidden="false" customHeight="false" outlineLevel="0" collapsed="false">
      <c r="A34" s="33"/>
      <c r="B34" s="34"/>
      <c r="C34" s="35"/>
      <c r="D34" s="36"/>
      <c r="E34" s="37" t="str">
        <f aca="false">IF(C34="","",IF(D34="",'Job Setup'!$B$12,D34))</f>
        <v/>
      </c>
      <c r="F34" s="38" t="str">
        <f aca="false">IF(C34="","",ROUND(C34*E34,2))</f>
        <v/>
      </c>
      <c r="G34" s="35"/>
      <c r="H34" s="34"/>
      <c r="I34" s="38" t="str">
        <f aca="false">IF(AND(C34="",G34=""),"",SUM($C$6:C34))</f>
        <v/>
      </c>
      <c r="J34" s="38" t="str">
        <f aca="false">IF(AND(C34="",G34=""),"",SUM($F$6:F34)-SUM($G$6:G34))</f>
        <v/>
      </c>
      <c r="K34" s="33"/>
    </row>
    <row r="35" customFormat="false" ht="15" hidden="false" customHeight="false" outlineLevel="0" collapsed="false">
      <c r="A35" s="33"/>
      <c r="B35" s="34"/>
      <c r="C35" s="35"/>
      <c r="D35" s="36"/>
      <c r="E35" s="37" t="str">
        <f aca="false">IF(C35="","",IF(D35="",'Job Setup'!$B$12,D35))</f>
        <v/>
      </c>
      <c r="F35" s="38" t="str">
        <f aca="false">IF(C35="","",ROUND(C35*E35,2))</f>
        <v/>
      </c>
      <c r="G35" s="35"/>
      <c r="H35" s="34"/>
      <c r="I35" s="38" t="str">
        <f aca="false">IF(AND(C35="",G35=""),"",SUM($C$6:C35))</f>
        <v/>
      </c>
      <c r="J35" s="38" t="str">
        <f aca="false">IF(AND(C35="",G35=""),"",SUM($F$6:F35)-SUM($G$6:G35))</f>
        <v/>
      </c>
      <c r="K35" s="33"/>
    </row>
    <row r="36" customFormat="false" ht="15" hidden="false" customHeight="false" outlineLevel="0" collapsed="false">
      <c r="A36" s="33"/>
      <c r="B36" s="34"/>
      <c r="C36" s="35"/>
      <c r="D36" s="36"/>
      <c r="E36" s="37" t="str">
        <f aca="false">IF(C36="","",IF(D36="",'Job Setup'!$B$12,D36))</f>
        <v/>
      </c>
      <c r="F36" s="38" t="str">
        <f aca="false">IF(C36="","",ROUND(C36*E36,2))</f>
        <v/>
      </c>
      <c r="G36" s="35"/>
      <c r="H36" s="34"/>
      <c r="I36" s="38" t="str">
        <f aca="false">IF(AND(C36="",G36=""),"",SUM($C$6:C36))</f>
        <v/>
      </c>
      <c r="J36" s="38" t="str">
        <f aca="false">IF(AND(C36="",G36=""),"",SUM($F$6:F36)-SUM($G$6:G36))</f>
        <v/>
      </c>
      <c r="K36" s="33"/>
    </row>
    <row r="37" customFormat="false" ht="15" hidden="false" customHeight="false" outlineLevel="0" collapsed="false">
      <c r="A37" s="33"/>
      <c r="B37" s="34"/>
      <c r="C37" s="35"/>
      <c r="D37" s="36"/>
      <c r="E37" s="37" t="str">
        <f aca="false">IF(C37="","",IF(D37="",'Job Setup'!$B$12,D37))</f>
        <v/>
      </c>
      <c r="F37" s="38" t="str">
        <f aca="false">IF(C37="","",ROUND(C37*E37,2))</f>
        <v/>
      </c>
      <c r="G37" s="35"/>
      <c r="H37" s="34"/>
      <c r="I37" s="38" t="str">
        <f aca="false">IF(AND(C37="",G37=""),"",SUM($C$6:C37))</f>
        <v/>
      </c>
      <c r="J37" s="38" t="str">
        <f aca="false">IF(AND(C37="",G37=""),"",SUM($F$6:F37)-SUM($G$6:G37))</f>
        <v/>
      </c>
      <c r="K37" s="33"/>
    </row>
    <row r="38" customFormat="false" ht="15" hidden="false" customHeight="false" outlineLevel="0" collapsed="false">
      <c r="A38" s="33"/>
      <c r="B38" s="34"/>
      <c r="C38" s="35"/>
      <c r="D38" s="36"/>
      <c r="E38" s="37" t="str">
        <f aca="false">IF(C38="","",IF(D38="",'Job Setup'!$B$12,D38))</f>
        <v/>
      </c>
      <c r="F38" s="38" t="str">
        <f aca="false">IF(C38="","",ROUND(C38*E38,2))</f>
        <v/>
      </c>
      <c r="G38" s="35"/>
      <c r="H38" s="34"/>
      <c r="I38" s="38" t="str">
        <f aca="false">IF(AND(C38="",G38=""),"",SUM($C$6:C38))</f>
        <v/>
      </c>
      <c r="J38" s="38" t="str">
        <f aca="false">IF(AND(C38="",G38=""),"",SUM($F$6:F38)-SUM($G$6:G38))</f>
        <v/>
      </c>
      <c r="K38" s="33"/>
    </row>
    <row r="39" customFormat="false" ht="15" hidden="false" customHeight="false" outlineLevel="0" collapsed="false">
      <c r="A39" s="33"/>
      <c r="B39" s="34"/>
      <c r="C39" s="35"/>
      <c r="D39" s="36"/>
      <c r="E39" s="37" t="str">
        <f aca="false">IF(C39="","",IF(D39="",'Job Setup'!$B$12,D39))</f>
        <v/>
      </c>
      <c r="F39" s="38" t="str">
        <f aca="false">IF(C39="","",ROUND(C39*E39,2))</f>
        <v/>
      </c>
      <c r="G39" s="35"/>
      <c r="H39" s="34"/>
      <c r="I39" s="38" t="str">
        <f aca="false">IF(AND(C39="",G39=""),"",SUM($C$6:C39))</f>
        <v/>
      </c>
      <c r="J39" s="38" t="str">
        <f aca="false">IF(AND(C39="",G39=""),"",SUM($F$6:F39)-SUM($G$6:G39))</f>
        <v/>
      </c>
      <c r="K39" s="33"/>
    </row>
    <row r="40" customFormat="false" ht="15" hidden="false" customHeight="false" outlineLevel="0" collapsed="false">
      <c r="A40" s="33"/>
      <c r="B40" s="34"/>
      <c r="C40" s="35"/>
      <c r="D40" s="36"/>
      <c r="E40" s="37" t="str">
        <f aca="false">IF(C40="","",IF(D40="",'Job Setup'!$B$12,D40))</f>
        <v/>
      </c>
      <c r="F40" s="38" t="str">
        <f aca="false">IF(C40="","",ROUND(C40*E40,2))</f>
        <v/>
      </c>
      <c r="G40" s="35"/>
      <c r="H40" s="34"/>
      <c r="I40" s="38" t="str">
        <f aca="false">IF(AND(C40="",G40=""),"",SUM($C$6:C40))</f>
        <v/>
      </c>
      <c r="J40" s="38" t="str">
        <f aca="false">IF(AND(C40="",G40=""),"",SUM($F$6:F40)-SUM($G$6:G40))</f>
        <v/>
      </c>
      <c r="K40" s="33"/>
    </row>
    <row r="41" customFormat="false" ht="15" hidden="false" customHeight="false" outlineLevel="0" collapsed="false">
      <c r="A41" s="33"/>
      <c r="B41" s="34"/>
      <c r="C41" s="35"/>
      <c r="D41" s="36"/>
      <c r="E41" s="37" t="str">
        <f aca="false">IF(C41="","",IF(D41="",'Job Setup'!$B$12,D41))</f>
        <v/>
      </c>
      <c r="F41" s="38" t="str">
        <f aca="false">IF(C41="","",ROUND(C41*E41,2))</f>
        <v/>
      </c>
      <c r="G41" s="35"/>
      <c r="H41" s="34"/>
      <c r="I41" s="38" t="str">
        <f aca="false">IF(AND(C41="",G41=""),"",SUM($C$6:C41))</f>
        <v/>
      </c>
      <c r="J41" s="38" t="str">
        <f aca="false">IF(AND(C41="",G41=""),"",SUM($F$6:F41)-SUM($G$6:G41))</f>
        <v/>
      </c>
      <c r="K41" s="33"/>
    </row>
    <row r="42" customFormat="false" ht="15" hidden="false" customHeight="false" outlineLevel="0" collapsed="false">
      <c r="A42" s="33"/>
      <c r="B42" s="34"/>
      <c r="C42" s="35"/>
      <c r="D42" s="36"/>
      <c r="E42" s="37" t="str">
        <f aca="false">IF(C42="","",IF(D42="",'Job Setup'!$B$12,D42))</f>
        <v/>
      </c>
      <c r="F42" s="38" t="str">
        <f aca="false">IF(C42="","",ROUND(C42*E42,2))</f>
        <v/>
      </c>
      <c r="G42" s="35"/>
      <c r="H42" s="34"/>
      <c r="I42" s="38" t="str">
        <f aca="false">IF(AND(C42="",G42=""),"",SUM($C$6:C42))</f>
        <v/>
      </c>
      <c r="J42" s="38" t="str">
        <f aca="false">IF(AND(C42="",G42=""),"",SUM($F$6:F42)-SUM($G$6:G42))</f>
        <v/>
      </c>
      <c r="K42" s="33"/>
    </row>
    <row r="43" customFormat="false" ht="15" hidden="false" customHeight="false" outlineLevel="0" collapsed="false">
      <c r="A43" s="33"/>
      <c r="B43" s="34"/>
      <c r="C43" s="35"/>
      <c r="D43" s="36"/>
      <c r="E43" s="37" t="str">
        <f aca="false">IF(C43="","",IF(D43="",'Job Setup'!$B$12,D43))</f>
        <v/>
      </c>
      <c r="F43" s="38" t="str">
        <f aca="false">IF(C43="","",ROUND(C43*E43,2))</f>
        <v/>
      </c>
      <c r="G43" s="35"/>
      <c r="H43" s="34"/>
      <c r="I43" s="38" t="str">
        <f aca="false">IF(AND(C43="",G43=""),"",SUM($C$6:C43))</f>
        <v/>
      </c>
      <c r="J43" s="38" t="str">
        <f aca="false">IF(AND(C43="",G43=""),"",SUM($F$6:F43)-SUM($G$6:G43))</f>
        <v/>
      </c>
      <c r="K43" s="33"/>
    </row>
    <row r="44" customFormat="false" ht="15" hidden="false" customHeight="false" outlineLevel="0" collapsed="false">
      <c r="A44" s="33"/>
      <c r="B44" s="34"/>
      <c r="C44" s="35"/>
      <c r="D44" s="36"/>
      <c r="E44" s="37" t="str">
        <f aca="false">IF(C44="","",IF(D44="",'Job Setup'!$B$12,D44))</f>
        <v/>
      </c>
      <c r="F44" s="38" t="str">
        <f aca="false">IF(C44="","",ROUND(C44*E44,2))</f>
        <v/>
      </c>
      <c r="G44" s="35"/>
      <c r="H44" s="34"/>
      <c r="I44" s="38" t="str">
        <f aca="false">IF(AND(C44="",G44=""),"",SUM($C$6:C44))</f>
        <v/>
      </c>
      <c r="J44" s="38" t="str">
        <f aca="false">IF(AND(C44="",G44=""),"",SUM($F$6:F44)-SUM($G$6:G44))</f>
        <v/>
      </c>
      <c r="K44" s="33"/>
    </row>
    <row r="45" customFormat="false" ht="15" hidden="false" customHeight="false" outlineLevel="0" collapsed="false">
      <c r="A45" s="33"/>
      <c r="B45" s="34"/>
      <c r="C45" s="35"/>
      <c r="D45" s="36"/>
      <c r="E45" s="37" t="str">
        <f aca="false">IF(C45="","",IF(D45="",'Job Setup'!$B$12,D45))</f>
        <v/>
      </c>
      <c r="F45" s="38" t="str">
        <f aca="false">IF(C45="","",ROUND(C45*E45,2))</f>
        <v/>
      </c>
      <c r="G45" s="35"/>
      <c r="H45" s="34"/>
      <c r="I45" s="38" t="str">
        <f aca="false">IF(AND(C45="",G45=""),"",SUM($C$6:C45))</f>
        <v/>
      </c>
      <c r="J45" s="38" t="str">
        <f aca="false">IF(AND(C45="",G45=""),"",SUM($F$6:F45)-SUM($G$6:G45))</f>
        <v/>
      </c>
      <c r="K45" s="33"/>
    </row>
    <row r="46" customFormat="false" ht="15" hidden="false" customHeight="false" outlineLevel="0" collapsed="false">
      <c r="A46" s="33"/>
      <c r="B46" s="34"/>
      <c r="C46" s="35"/>
      <c r="D46" s="36"/>
      <c r="E46" s="37" t="str">
        <f aca="false">IF(C46="","",IF(D46="",'Job Setup'!$B$12,D46))</f>
        <v/>
      </c>
      <c r="F46" s="38" t="str">
        <f aca="false">IF(C46="","",ROUND(C46*E46,2))</f>
        <v/>
      </c>
      <c r="G46" s="35"/>
      <c r="H46" s="34"/>
      <c r="I46" s="38" t="str">
        <f aca="false">IF(AND(C46="",G46=""),"",SUM($C$6:C46))</f>
        <v/>
      </c>
      <c r="J46" s="38" t="str">
        <f aca="false">IF(AND(C46="",G46=""),"",SUM($F$6:F46)-SUM($G$6:G46))</f>
        <v/>
      </c>
      <c r="K46" s="33"/>
    </row>
    <row r="47" customFormat="false" ht="15" hidden="false" customHeight="false" outlineLevel="0" collapsed="false">
      <c r="A47" s="33"/>
      <c r="B47" s="34"/>
      <c r="C47" s="35"/>
      <c r="D47" s="36"/>
      <c r="E47" s="37" t="str">
        <f aca="false">IF(C47="","",IF(D47="",'Job Setup'!$B$12,D47))</f>
        <v/>
      </c>
      <c r="F47" s="38" t="str">
        <f aca="false">IF(C47="","",ROUND(C47*E47,2))</f>
        <v/>
      </c>
      <c r="G47" s="35"/>
      <c r="H47" s="34"/>
      <c r="I47" s="38" t="str">
        <f aca="false">IF(AND(C47="",G47=""),"",SUM($C$6:C47))</f>
        <v/>
      </c>
      <c r="J47" s="38" t="str">
        <f aca="false">IF(AND(C47="",G47=""),"",SUM($F$6:F47)-SUM($G$6:G47))</f>
        <v/>
      </c>
      <c r="K47" s="33"/>
    </row>
    <row r="48" customFormat="false" ht="15" hidden="false" customHeight="false" outlineLevel="0" collapsed="false">
      <c r="A48" s="33"/>
      <c r="B48" s="34"/>
      <c r="C48" s="35"/>
      <c r="D48" s="36"/>
      <c r="E48" s="37" t="str">
        <f aca="false">IF(C48="","",IF(D48="",'Job Setup'!$B$12,D48))</f>
        <v/>
      </c>
      <c r="F48" s="38" t="str">
        <f aca="false">IF(C48="","",ROUND(C48*E48,2))</f>
        <v/>
      </c>
      <c r="G48" s="35"/>
      <c r="H48" s="34"/>
      <c r="I48" s="38" t="str">
        <f aca="false">IF(AND(C48="",G48=""),"",SUM($C$6:C48))</f>
        <v/>
      </c>
      <c r="J48" s="38" t="str">
        <f aca="false">IF(AND(C48="",G48=""),"",SUM($F$6:F48)-SUM($G$6:G48))</f>
        <v/>
      </c>
      <c r="K48" s="33"/>
    </row>
    <row r="49" customFormat="false" ht="15" hidden="false" customHeight="false" outlineLevel="0" collapsed="false">
      <c r="A49" s="33"/>
      <c r="B49" s="34"/>
      <c r="C49" s="35"/>
      <c r="D49" s="36"/>
      <c r="E49" s="37" t="str">
        <f aca="false">IF(C49="","",IF(D49="",'Job Setup'!$B$12,D49))</f>
        <v/>
      </c>
      <c r="F49" s="38" t="str">
        <f aca="false">IF(C49="","",ROUND(C49*E49,2))</f>
        <v/>
      </c>
      <c r="G49" s="35"/>
      <c r="H49" s="34"/>
      <c r="I49" s="38" t="str">
        <f aca="false">IF(AND(C49="",G49=""),"",SUM($C$6:C49))</f>
        <v/>
      </c>
      <c r="J49" s="38" t="str">
        <f aca="false">IF(AND(C49="",G49=""),"",SUM($F$6:F49)-SUM($G$6:G49))</f>
        <v/>
      </c>
      <c r="K49" s="33"/>
    </row>
    <row r="50" customFormat="false" ht="15" hidden="false" customHeight="false" outlineLevel="0" collapsed="false">
      <c r="A50" s="33"/>
      <c r="B50" s="34"/>
      <c r="C50" s="35"/>
      <c r="D50" s="36"/>
      <c r="E50" s="37" t="str">
        <f aca="false">IF(C50="","",IF(D50="",'Job Setup'!$B$12,D50))</f>
        <v/>
      </c>
      <c r="F50" s="38" t="str">
        <f aca="false">IF(C50="","",ROUND(C50*E50,2))</f>
        <v/>
      </c>
      <c r="G50" s="35"/>
      <c r="H50" s="34"/>
      <c r="I50" s="38" t="str">
        <f aca="false">IF(AND(C50="",G50=""),"",SUM($C$6:C50))</f>
        <v/>
      </c>
      <c r="J50" s="38" t="str">
        <f aca="false">IF(AND(C50="",G50=""),"",SUM($F$6:F50)-SUM($G$6:G50))</f>
        <v/>
      </c>
      <c r="K50" s="33"/>
    </row>
    <row r="51" customFormat="false" ht="15" hidden="false" customHeight="false" outlineLevel="0" collapsed="false">
      <c r="A51" s="33"/>
      <c r="B51" s="34"/>
      <c r="C51" s="35"/>
      <c r="D51" s="36"/>
      <c r="E51" s="37" t="str">
        <f aca="false">IF(C51="","",IF(D51="",'Job Setup'!$B$12,D51))</f>
        <v/>
      </c>
      <c r="F51" s="38" t="str">
        <f aca="false">IF(C51="","",ROUND(C51*E51,2))</f>
        <v/>
      </c>
      <c r="G51" s="35"/>
      <c r="H51" s="34"/>
      <c r="I51" s="38" t="str">
        <f aca="false">IF(AND(C51="",G51=""),"",SUM($C$6:C51))</f>
        <v/>
      </c>
      <c r="J51" s="38" t="str">
        <f aca="false">IF(AND(C51="",G51=""),"",SUM($F$6:F51)-SUM($G$6:G51))</f>
        <v/>
      </c>
      <c r="K51" s="33"/>
    </row>
    <row r="52" customFormat="false" ht="15" hidden="false" customHeight="false" outlineLevel="0" collapsed="false">
      <c r="A52" s="33"/>
      <c r="B52" s="34"/>
      <c r="C52" s="35"/>
      <c r="D52" s="36"/>
      <c r="E52" s="37" t="str">
        <f aca="false">IF(C52="","",IF(D52="",'Job Setup'!$B$12,D52))</f>
        <v/>
      </c>
      <c r="F52" s="38" t="str">
        <f aca="false">IF(C52="","",ROUND(C52*E52,2))</f>
        <v/>
      </c>
      <c r="G52" s="35"/>
      <c r="H52" s="34"/>
      <c r="I52" s="38" t="str">
        <f aca="false">IF(AND(C52="",G52=""),"",SUM($C$6:C52))</f>
        <v/>
      </c>
      <c r="J52" s="38" t="str">
        <f aca="false">IF(AND(C52="",G52=""),"",SUM($F$6:F52)-SUM($G$6:G52))</f>
        <v/>
      </c>
      <c r="K52" s="33"/>
    </row>
    <row r="53" customFormat="false" ht="15" hidden="false" customHeight="false" outlineLevel="0" collapsed="false">
      <c r="A53" s="33"/>
      <c r="B53" s="34"/>
      <c r="C53" s="35"/>
      <c r="D53" s="36"/>
      <c r="E53" s="37" t="str">
        <f aca="false">IF(C53="","",IF(D53="",'Job Setup'!$B$12,D53))</f>
        <v/>
      </c>
      <c r="F53" s="38" t="str">
        <f aca="false">IF(C53="","",ROUND(C53*E53,2))</f>
        <v/>
      </c>
      <c r="G53" s="35"/>
      <c r="H53" s="34"/>
      <c r="I53" s="38" t="str">
        <f aca="false">IF(AND(C53="",G53=""),"",SUM($C$6:C53))</f>
        <v/>
      </c>
      <c r="J53" s="38" t="str">
        <f aca="false">IF(AND(C53="",G53=""),"",SUM($F$6:F53)-SUM($G$6:G53))</f>
        <v/>
      </c>
      <c r="K53" s="33"/>
    </row>
    <row r="54" customFormat="false" ht="15" hidden="false" customHeight="false" outlineLevel="0" collapsed="false">
      <c r="A54" s="33"/>
      <c r="B54" s="34"/>
      <c r="C54" s="35"/>
      <c r="D54" s="36"/>
      <c r="E54" s="37" t="str">
        <f aca="false">IF(C54="","",IF(D54="",'Job Setup'!$B$12,D54))</f>
        <v/>
      </c>
      <c r="F54" s="38" t="str">
        <f aca="false">IF(C54="","",ROUND(C54*E54,2))</f>
        <v/>
      </c>
      <c r="G54" s="35"/>
      <c r="H54" s="34"/>
      <c r="I54" s="38" t="str">
        <f aca="false">IF(AND(C54="",G54=""),"",SUM($C$6:C54))</f>
        <v/>
      </c>
      <c r="J54" s="38" t="str">
        <f aca="false">IF(AND(C54="",G54=""),"",SUM($F$6:F54)-SUM($G$6:G54))</f>
        <v/>
      </c>
      <c r="K54" s="33"/>
    </row>
    <row r="55" customFormat="false" ht="15" hidden="false" customHeight="false" outlineLevel="0" collapsed="false">
      <c r="A55" s="33"/>
      <c r="B55" s="34"/>
      <c r="C55" s="35"/>
      <c r="D55" s="36"/>
      <c r="E55" s="37" t="str">
        <f aca="false">IF(C55="","",IF(D55="",'Job Setup'!$B$12,D55))</f>
        <v/>
      </c>
      <c r="F55" s="38" t="str">
        <f aca="false">IF(C55="","",ROUND(C55*E55,2))</f>
        <v/>
      </c>
      <c r="G55" s="35"/>
      <c r="H55" s="34"/>
      <c r="I55" s="38" t="str">
        <f aca="false">IF(AND(C55="",G55=""),"",SUM($C$6:C55))</f>
        <v/>
      </c>
      <c r="J55" s="38" t="str">
        <f aca="false">IF(AND(C55="",G55=""),"",SUM($F$6:F55)-SUM($G$6:G55))</f>
        <v/>
      </c>
      <c r="K55" s="33"/>
    </row>
    <row r="56" customFormat="false" ht="15" hidden="false" customHeight="false" outlineLevel="0" collapsed="false">
      <c r="A56" s="33"/>
      <c r="B56" s="34"/>
      <c r="C56" s="35"/>
      <c r="D56" s="36"/>
      <c r="E56" s="37" t="str">
        <f aca="false">IF(C56="","",IF(D56="",'Job Setup'!$B$12,D56))</f>
        <v/>
      </c>
      <c r="F56" s="38" t="str">
        <f aca="false">IF(C56="","",ROUND(C56*E56,2))</f>
        <v/>
      </c>
      <c r="G56" s="35"/>
      <c r="H56" s="34"/>
      <c r="I56" s="38" t="str">
        <f aca="false">IF(AND(C56="",G56=""),"",SUM($C$6:C56))</f>
        <v/>
      </c>
      <c r="J56" s="38" t="str">
        <f aca="false">IF(AND(C56="",G56=""),"",SUM($F$6:F56)-SUM($G$6:G56))</f>
        <v/>
      </c>
      <c r="K56" s="33"/>
    </row>
    <row r="57" customFormat="false" ht="15" hidden="false" customHeight="false" outlineLevel="0" collapsed="false">
      <c r="A57" s="33"/>
      <c r="B57" s="34"/>
      <c r="C57" s="35"/>
      <c r="D57" s="36"/>
      <c r="E57" s="37" t="str">
        <f aca="false">IF(C57="","",IF(D57="",'Job Setup'!$B$12,D57))</f>
        <v/>
      </c>
      <c r="F57" s="38" t="str">
        <f aca="false">IF(C57="","",ROUND(C57*E57,2))</f>
        <v/>
      </c>
      <c r="G57" s="35"/>
      <c r="H57" s="34"/>
      <c r="I57" s="38" t="str">
        <f aca="false">IF(AND(C57="",G57=""),"",SUM($C$6:C57))</f>
        <v/>
      </c>
      <c r="J57" s="38" t="str">
        <f aca="false">IF(AND(C57="",G57=""),"",SUM($F$6:F57)-SUM($G$6:G57))</f>
        <v/>
      </c>
      <c r="K57" s="33"/>
    </row>
    <row r="58" customFormat="false" ht="15" hidden="false" customHeight="false" outlineLevel="0" collapsed="false">
      <c r="A58" s="33"/>
      <c r="B58" s="34"/>
      <c r="C58" s="35"/>
      <c r="D58" s="36"/>
      <c r="E58" s="37" t="str">
        <f aca="false">IF(C58="","",IF(D58="",'Job Setup'!$B$12,D58))</f>
        <v/>
      </c>
      <c r="F58" s="38" t="str">
        <f aca="false">IF(C58="","",ROUND(C58*E58,2))</f>
        <v/>
      </c>
      <c r="G58" s="35"/>
      <c r="H58" s="34"/>
      <c r="I58" s="38" t="str">
        <f aca="false">IF(AND(C58="",G58=""),"",SUM($C$6:C58))</f>
        <v/>
      </c>
      <c r="J58" s="38" t="str">
        <f aca="false">IF(AND(C58="",G58=""),"",SUM($F$6:F58)-SUM($G$6:G58))</f>
        <v/>
      </c>
      <c r="K58" s="33"/>
    </row>
    <row r="59" customFormat="false" ht="15" hidden="false" customHeight="false" outlineLevel="0" collapsed="false">
      <c r="A59" s="33"/>
      <c r="B59" s="34"/>
      <c r="C59" s="35"/>
      <c r="D59" s="36"/>
      <c r="E59" s="37" t="str">
        <f aca="false">IF(C59="","",IF(D59="",'Job Setup'!$B$12,D59))</f>
        <v/>
      </c>
      <c r="F59" s="38" t="str">
        <f aca="false">IF(C59="","",ROUND(C59*E59,2))</f>
        <v/>
      </c>
      <c r="G59" s="35"/>
      <c r="H59" s="34"/>
      <c r="I59" s="38" t="str">
        <f aca="false">IF(AND(C59="",G59=""),"",SUM($C$6:C59))</f>
        <v/>
      </c>
      <c r="J59" s="38" t="str">
        <f aca="false">IF(AND(C59="",G59=""),"",SUM($F$6:F59)-SUM($G$6:G59))</f>
        <v/>
      </c>
      <c r="K59" s="33"/>
    </row>
    <row r="60" customFormat="false" ht="15" hidden="false" customHeight="false" outlineLevel="0" collapsed="false">
      <c r="A60" s="33"/>
      <c r="B60" s="34"/>
      <c r="C60" s="35"/>
      <c r="D60" s="36"/>
      <c r="E60" s="37" t="str">
        <f aca="false">IF(C60="","",IF(D60="",'Job Setup'!$B$12,D60))</f>
        <v/>
      </c>
      <c r="F60" s="38" t="str">
        <f aca="false">IF(C60="","",ROUND(C60*E60,2))</f>
        <v/>
      </c>
      <c r="G60" s="35"/>
      <c r="H60" s="34"/>
      <c r="I60" s="38" t="str">
        <f aca="false">IF(AND(C60="",G60=""),"",SUM($C$6:C60))</f>
        <v/>
      </c>
      <c r="J60" s="38" t="str">
        <f aca="false">IF(AND(C60="",G60=""),"",SUM($F$6:F60)-SUM($G$6:G60))</f>
        <v/>
      </c>
      <c r="K60" s="33"/>
    </row>
    <row r="61" customFormat="false" ht="15" hidden="false" customHeight="false" outlineLevel="0" collapsed="false">
      <c r="A61" s="33"/>
      <c r="B61" s="34"/>
      <c r="C61" s="35"/>
      <c r="D61" s="36"/>
      <c r="E61" s="37" t="str">
        <f aca="false">IF(C61="","",IF(D61="",'Job Setup'!$B$12,D61))</f>
        <v/>
      </c>
      <c r="F61" s="38" t="str">
        <f aca="false">IF(C61="","",ROUND(C61*E61,2))</f>
        <v/>
      </c>
      <c r="G61" s="35"/>
      <c r="H61" s="34"/>
      <c r="I61" s="38" t="str">
        <f aca="false">IF(AND(C61="",G61=""),"",SUM($C$6:C61))</f>
        <v/>
      </c>
      <c r="J61" s="38" t="str">
        <f aca="false">IF(AND(C61="",G61=""),"",SUM($F$6:F61)-SUM($G$6:G61))</f>
        <v/>
      </c>
      <c r="K61" s="33"/>
    </row>
    <row r="62" customFormat="false" ht="15" hidden="false" customHeight="false" outlineLevel="0" collapsed="false">
      <c r="A62" s="33"/>
      <c r="B62" s="34"/>
      <c r="C62" s="35"/>
      <c r="D62" s="36"/>
      <c r="E62" s="37" t="str">
        <f aca="false">IF(C62="","",IF(D62="",'Job Setup'!$B$12,D62))</f>
        <v/>
      </c>
      <c r="F62" s="38" t="str">
        <f aca="false">IF(C62="","",ROUND(C62*E62,2))</f>
        <v/>
      </c>
      <c r="G62" s="35"/>
      <c r="H62" s="34"/>
      <c r="I62" s="38" t="str">
        <f aca="false">IF(AND(C62="",G62=""),"",SUM($C$6:C62))</f>
        <v/>
      </c>
      <c r="J62" s="38" t="str">
        <f aca="false">IF(AND(C62="",G62=""),"",SUM($F$6:F62)-SUM($G$6:G62))</f>
        <v/>
      </c>
      <c r="K62" s="33"/>
    </row>
    <row r="63" customFormat="false" ht="15" hidden="false" customHeight="false" outlineLevel="0" collapsed="false">
      <c r="A63" s="33"/>
      <c r="B63" s="34"/>
      <c r="C63" s="35"/>
      <c r="D63" s="36"/>
      <c r="E63" s="37" t="str">
        <f aca="false">IF(C63="","",IF(D63="",'Job Setup'!$B$12,D63))</f>
        <v/>
      </c>
      <c r="F63" s="38" t="str">
        <f aca="false">IF(C63="","",ROUND(C63*E63,2))</f>
        <v/>
      </c>
      <c r="G63" s="35"/>
      <c r="H63" s="34"/>
      <c r="I63" s="38" t="str">
        <f aca="false">IF(AND(C63="",G63=""),"",SUM($C$6:C63))</f>
        <v/>
      </c>
      <c r="J63" s="38" t="str">
        <f aca="false">IF(AND(C63="",G63=""),"",SUM($F$6:F63)-SUM($G$6:G63))</f>
        <v/>
      </c>
      <c r="K63" s="33"/>
    </row>
    <row r="64" customFormat="false" ht="15" hidden="false" customHeight="false" outlineLevel="0" collapsed="false">
      <c r="A64" s="33"/>
      <c r="B64" s="34"/>
      <c r="C64" s="35"/>
      <c r="D64" s="36"/>
      <c r="E64" s="37" t="str">
        <f aca="false">IF(C64="","",IF(D64="",'Job Setup'!$B$12,D64))</f>
        <v/>
      </c>
      <c r="F64" s="38" t="str">
        <f aca="false">IF(C64="","",ROUND(C64*E64,2))</f>
        <v/>
      </c>
      <c r="G64" s="35"/>
      <c r="H64" s="34"/>
      <c r="I64" s="38" t="str">
        <f aca="false">IF(AND(C64="",G64=""),"",SUM($C$6:C64))</f>
        <v/>
      </c>
      <c r="J64" s="38" t="str">
        <f aca="false">IF(AND(C64="",G64=""),"",SUM($F$6:F64)-SUM($G$6:G64))</f>
        <v/>
      </c>
      <c r="K64" s="33"/>
    </row>
    <row r="65" customFormat="false" ht="15" hidden="false" customHeight="false" outlineLevel="0" collapsed="false">
      <c r="A65" s="33"/>
      <c r="B65" s="34"/>
      <c r="C65" s="35"/>
      <c r="D65" s="36"/>
      <c r="E65" s="37" t="str">
        <f aca="false">IF(C65="","",IF(D65="",'Job Setup'!$B$12,D65))</f>
        <v/>
      </c>
      <c r="F65" s="38" t="str">
        <f aca="false">IF(C65="","",ROUND(C65*E65,2))</f>
        <v/>
      </c>
      <c r="G65" s="35"/>
      <c r="H65" s="34"/>
      <c r="I65" s="38" t="str">
        <f aca="false">IF(AND(C65="",G65=""),"",SUM($C$6:C65))</f>
        <v/>
      </c>
      <c r="J65" s="38" t="str">
        <f aca="false">IF(AND(C65="",G65=""),"",SUM($F$6:F65)-SUM($G$6:G65))</f>
        <v/>
      </c>
      <c r="K65" s="33"/>
    </row>
  </sheetData>
  <mergeCells count="1">
    <mergeCell ref="A1:K1"/>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retainage tracker from WorkHoist · workhoist.app/guides/retainage-tracking-spreadsheet-template&amp;R&amp;8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L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15"/>
    <col collapsed="false" customWidth="true" hidden="false" outlineLevel="0" max="4" min="4" style="0" width="10"/>
    <col collapsed="false" customWidth="true" hidden="false" outlineLevel="0" max="5" min="5" style="0" width="15"/>
    <col collapsed="false" customWidth="true" hidden="false" outlineLevel="0" max="8" min="6" style="0" width="14"/>
    <col collapsed="false" customWidth="true" hidden="false" outlineLevel="0" max="9" min="9" style="0" width="18"/>
    <col collapsed="false" customWidth="true" hidden="false" outlineLevel="0" max="10" min="10" style="0" width="13"/>
    <col collapsed="false" customWidth="true" hidden="false" outlineLevel="0" max="11" min="11" style="0" width="26"/>
    <col collapsed="false" customWidth="true" hidden="false" outlineLevel="0" max="12" min="12" style="0" width="34"/>
  </cols>
  <sheetData>
    <row r="1" customFormat="false" ht="30" hidden="false" customHeight="true" outlineLevel="0" collapsed="false">
      <c r="A1" s="1" t="s">
        <v>103</v>
      </c>
      <c r="B1" s="1"/>
      <c r="C1" s="1"/>
      <c r="D1" s="1"/>
      <c r="E1" s="1"/>
      <c r="F1" s="1"/>
      <c r="G1" s="1"/>
      <c r="H1" s="1"/>
      <c r="I1" s="1"/>
      <c r="J1" s="1"/>
      <c r="K1" s="1"/>
      <c r="L1" s="1"/>
    </row>
    <row r="2" customFormat="false" ht="15" hidden="false" customHeight="false" outlineLevel="0" collapsed="false">
      <c r="A2" s="21" t="s">
        <v>104</v>
      </c>
    </row>
    <row r="4" customFormat="false" ht="15" hidden="false" customHeight="false" outlineLevel="0" collapsed="false">
      <c r="A4" s="31" t="s">
        <v>89</v>
      </c>
      <c r="C4" s="32" t="n">
        <f aca="false">SUM(C6:C25)</f>
        <v>198000</v>
      </c>
      <c r="E4" s="32" t="n">
        <f aca="false">SUM(E6:E25)</f>
        <v>198000</v>
      </c>
      <c r="F4" s="32" t="n">
        <f aca="false">SUM(F6:F25)</f>
        <v>9900</v>
      </c>
      <c r="G4" s="32" t="n">
        <f aca="false">SUM(G6:G25)</f>
        <v>0</v>
      </c>
      <c r="H4" s="32" t="n">
        <f aca="false">SUM(H6:H25)</f>
        <v>9900</v>
      </c>
      <c r="I4" s="32" t="n">
        <f aca="false">SUM(I6:I25)</f>
        <v>3608.2</v>
      </c>
    </row>
    <row r="5" customFormat="false" ht="42" hidden="false" customHeight="true" outlineLevel="0" collapsed="false">
      <c r="A5" s="22" t="s">
        <v>105</v>
      </c>
      <c r="B5" s="22" t="s">
        <v>106</v>
      </c>
      <c r="C5" s="22" t="s">
        <v>107</v>
      </c>
      <c r="D5" s="22" t="s">
        <v>108</v>
      </c>
      <c r="E5" s="22" t="s">
        <v>26</v>
      </c>
      <c r="F5" s="22" t="s">
        <v>109</v>
      </c>
      <c r="G5" s="22" t="s">
        <v>110</v>
      </c>
      <c r="H5" s="22" t="s">
        <v>111</v>
      </c>
      <c r="I5" s="22" t="s">
        <v>47</v>
      </c>
      <c r="J5" s="22" t="s">
        <v>49</v>
      </c>
      <c r="K5" s="22" t="s">
        <v>112</v>
      </c>
      <c r="L5" s="22" t="s">
        <v>98</v>
      </c>
    </row>
    <row r="6" customFormat="false" ht="15" hidden="false" customHeight="false" outlineLevel="0" collapsed="false">
      <c r="A6" s="33" t="s">
        <v>113</v>
      </c>
      <c r="B6" s="33" t="s">
        <v>114</v>
      </c>
      <c r="C6" s="35" t="n">
        <v>96000</v>
      </c>
      <c r="D6" s="36" t="n">
        <v>0.05</v>
      </c>
      <c r="E6" s="38" t="n">
        <f aca="false">IF($A6="","",SUMIFS('Sub Retainage Log'!$D$6:$D$205,'Sub Retainage Log'!$B$6:$B$205,$A6))</f>
        <v>96000</v>
      </c>
      <c r="F6" s="38" t="n">
        <f aca="false">IF($A6="","",SUMIFS('Sub Retainage Log'!$F$6:$F$205,'Sub Retainage Log'!$B$6:$B$205,$A6))</f>
        <v>4800</v>
      </c>
      <c r="G6" s="38" t="n">
        <f aca="false">IF($A6="","",SUMIFS('Sub Retainage Log'!$G$6:$G$205,'Sub Retainage Log'!$B$6:$B$205,$A6))</f>
        <v>0</v>
      </c>
      <c r="H6" s="38" t="n">
        <f aca="false">IF($A6="","",F6-G6)</f>
        <v>4800</v>
      </c>
      <c r="I6" s="38" t="n">
        <f aca="false">IF($A6="","",IF('Held From You'!$F$4=0,0,MIN(H6,MAX(0,ROUND('Held From You'!$G$4*F6/'Held From You'!$F$4,2)-G6))))</f>
        <v>1749.43</v>
      </c>
      <c r="J6" s="39" t="n">
        <f aca="false">IF($A6="","",IF(OR(I6&lt;=0,Summary!$C$16=""),"",Summary!$C$16+'Job Setup'!$B$16))</f>
        <v>46304</v>
      </c>
      <c r="K6" s="40" t="str">
        <f aca="false">IF($A6="","",IF(D6="","Set a rate",IF(D6&gt;'Job Setup'!$B$12,"Higher than the rate held from you","OK")))</f>
        <v>OK</v>
      </c>
      <c r="L6" s="33"/>
    </row>
    <row r="7" customFormat="false" ht="15" hidden="false" customHeight="false" outlineLevel="0" collapsed="false">
      <c r="A7" s="33" t="s">
        <v>115</v>
      </c>
      <c r="B7" s="33" t="s">
        <v>116</v>
      </c>
      <c r="C7" s="35" t="n">
        <v>58000</v>
      </c>
      <c r="D7" s="36" t="n">
        <v>0.05</v>
      </c>
      <c r="E7" s="38" t="n">
        <f aca="false">IF($A7="","",SUMIFS('Sub Retainage Log'!$D$6:$D$205,'Sub Retainage Log'!$B$6:$B$205,$A7))</f>
        <v>58000</v>
      </c>
      <c r="F7" s="38" t="n">
        <f aca="false">IF($A7="","",SUMIFS('Sub Retainage Log'!$F$6:$F$205,'Sub Retainage Log'!$B$6:$B$205,$A7))</f>
        <v>2900</v>
      </c>
      <c r="G7" s="38" t="n">
        <f aca="false">IF($A7="","",SUMIFS('Sub Retainage Log'!$G$6:$G$205,'Sub Retainage Log'!$B$6:$B$205,$A7))</f>
        <v>0</v>
      </c>
      <c r="H7" s="38" t="n">
        <f aca="false">IF($A7="","",F7-G7)</f>
        <v>2900</v>
      </c>
      <c r="I7" s="38" t="n">
        <f aca="false">IF($A7="","",IF('Held From You'!$F$4=0,0,MIN(H7,MAX(0,ROUND('Held From You'!$G$4*F7/'Held From You'!$F$4,2)-G7))))</f>
        <v>1056.95</v>
      </c>
      <c r="J7" s="39" t="n">
        <f aca="false">IF($A7="","",IF(OR(I7&lt;=0,Summary!$C$16=""),"",Summary!$C$16+'Job Setup'!$B$16))</f>
        <v>46304</v>
      </c>
      <c r="K7" s="40" t="str">
        <f aca="false">IF($A7="","",IF(D7="","Set a rate",IF(D7&gt;'Job Setup'!$B$12,"Higher than the rate held from you","OK")))</f>
        <v>OK</v>
      </c>
      <c r="L7" s="33"/>
    </row>
    <row r="8" customFormat="false" ht="15" hidden="false" customHeight="false" outlineLevel="0" collapsed="false">
      <c r="A8" s="33" t="s">
        <v>117</v>
      </c>
      <c r="B8" s="33" t="s">
        <v>118</v>
      </c>
      <c r="C8" s="35" t="n">
        <v>44000</v>
      </c>
      <c r="D8" s="36" t="n">
        <v>0.05</v>
      </c>
      <c r="E8" s="38" t="n">
        <f aca="false">IF($A8="","",SUMIFS('Sub Retainage Log'!$D$6:$D$205,'Sub Retainage Log'!$B$6:$B$205,$A8))</f>
        <v>44000</v>
      </c>
      <c r="F8" s="38" t="n">
        <f aca="false">IF($A8="","",SUMIFS('Sub Retainage Log'!$F$6:$F$205,'Sub Retainage Log'!$B$6:$B$205,$A8))</f>
        <v>2200</v>
      </c>
      <c r="G8" s="38" t="n">
        <f aca="false">IF($A8="","",SUMIFS('Sub Retainage Log'!$G$6:$G$205,'Sub Retainage Log'!$B$6:$B$205,$A8))</f>
        <v>0</v>
      </c>
      <c r="H8" s="38" t="n">
        <f aca="false">IF($A8="","",F8-G8)</f>
        <v>2200</v>
      </c>
      <c r="I8" s="38" t="n">
        <f aca="false">IF($A8="","",IF('Held From You'!$F$4=0,0,MIN(H8,MAX(0,ROUND('Held From You'!$G$4*F8/'Held From You'!$F$4,2)-G8))))</f>
        <v>801.82</v>
      </c>
      <c r="J8" s="39" t="n">
        <f aca="false">IF($A8="","",IF(OR(I8&lt;=0,Summary!$C$16=""),"",Summary!$C$16+'Job Setup'!$B$16))</f>
        <v>46304</v>
      </c>
      <c r="K8" s="40" t="str">
        <f aca="false">IF($A8="","",IF(D8="","Set a rate",IF(D8&gt;'Job Setup'!$B$12,"Higher than the rate held from you","OK")))</f>
        <v>OK</v>
      </c>
      <c r="L8" s="33"/>
    </row>
    <row r="9" customFormat="false" ht="15" hidden="false" customHeight="false" outlineLevel="0" collapsed="false">
      <c r="A9" s="33"/>
      <c r="B9" s="33"/>
      <c r="C9" s="35"/>
      <c r="D9" s="36"/>
      <c r="E9" s="38" t="str">
        <f aca="false">IF($A9="","",SUMIFS('Sub Retainage Log'!$D$6:$D$205,'Sub Retainage Log'!$B$6:$B$205,$A9))</f>
        <v/>
      </c>
      <c r="F9" s="38" t="str">
        <f aca="false">IF($A9="","",SUMIFS('Sub Retainage Log'!$F$6:$F$205,'Sub Retainage Log'!$B$6:$B$205,$A9))</f>
        <v/>
      </c>
      <c r="G9" s="38" t="str">
        <f aca="false">IF($A9="","",SUMIFS('Sub Retainage Log'!$G$6:$G$205,'Sub Retainage Log'!$B$6:$B$205,$A9))</f>
        <v/>
      </c>
      <c r="H9" s="38" t="str">
        <f aca="false">IF($A9="","",F9-G9)</f>
        <v/>
      </c>
      <c r="I9" s="38" t="str">
        <f aca="false">IF($A9="","",IF('Held From You'!$F$4=0,0,MIN(H9,MAX(0,ROUND('Held From You'!$G$4*F9/'Held From You'!$F$4,2)-G9))))</f>
        <v/>
      </c>
      <c r="J9" s="39" t="str">
        <f aca="false">IF($A9="","",IF(OR(I9&lt;=0,Summary!$C$16=""),"",Summary!$C$16+'Job Setup'!$B$16))</f>
        <v/>
      </c>
      <c r="K9" s="40" t="str">
        <f aca="false">IF($A9="","",IF(D9="","Set a rate",IF(D9&gt;'Job Setup'!$B$12,"Higher than the rate held from you","OK")))</f>
        <v/>
      </c>
      <c r="L9" s="33"/>
    </row>
    <row r="10" customFormat="false" ht="15" hidden="false" customHeight="false" outlineLevel="0" collapsed="false">
      <c r="A10" s="33"/>
      <c r="B10" s="33"/>
      <c r="C10" s="35"/>
      <c r="D10" s="36"/>
      <c r="E10" s="38" t="str">
        <f aca="false">IF($A10="","",SUMIFS('Sub Retainage Log'!$D$6:$D$205,'Sub Retainage Log'!$B$6:$B$205,$A10))</f>
        <v/>
      </c>
      <c r="F10" s="38" t="str">
        <f aca="false">IF($A10="","",SUMIFS('Sub Retainage Log'!$F$6:$F$205,'Sub Retainage Log'!$B$6:$B$205,$A10))</f>
        <v/>
      </c>
      <c r="G10" s="38" t="str">
        <f aca="false">IF($A10="","",SUMIFS('Sub Retainage Log'!$G$6:$G$205,'Sub Retainage Log'!$B$6:$B$205,$A10))</f>
        <v/>
      </c>
      <c r="H10" s="38" t="str">
        <f aca="false">IF($A10="","",F10-G10)</f>
        <v/>
      </c>
      <c r="I10" s="38" t="str">
        <f aca="false">IF($A10="","",IF('Held From You'!$F$4=0,0,MIN(H10,MAX(0,ROUND('Held From You'!$G$4*F10/'Held From You'!$F$4,2)-G10))))</f>
        <v/>
      </c>
      <c r="J10" s="39" t="str">
        <f aca="false">IF($A10="","",IF(OR(I10&lt;=0,Summary!$C$16=""),"",Summary!$C$16+'Job Setup'!$B$16))</f>
        <v/>
      </c>
      <c r="K10" s="40" t="str">
        <f aca="false">IF($A10="","",IF(D10="","Set a rate",IF(D10&gt;'Job Setup'!$B$12,"Higher than the rate held from you","OK")))</f>
        <v/>
      </c>
      <c r="L10" s="33"/>
    </row>
    <row r="11" customFormat="false" ht="15" hidden="false" customHeight="false" outlineLevel="0" collapsed="false">
      <c r="A11" s="33"/>
      <c r="B11" s="33"/>
      <c r="C11" s="35"/>
      <c r="D11" s="36"/>
      <c r="E11" s="38" t="str">
        <f aca="false">IF($A11="","",SUMIFS('Sub Retainage Log'!$D$6:$D$205,'Sub Retainage Log'!$B$6:$B$205,$A11))</f>
        <v/>
      </c>
      <c r="F11" s="38" t="str">
        <f aca="false">IF($A11="","",SUMIFS('Sub Retainage Log'!$F$6:$F$205,'Sub Retainage Log'!$B$6:$B$205,$A11))</f>
        <v/>
      </c>
      <c r="G11" s="38" t="str">
        <f aca="false">IF($A11="","",SUMIFS('Sub Retainage Log'!$G$6:$G$205,'Sub Retainage Log'!$B$6:$B$205,$A11))</f>
        <v/>
      </c>
      <c r="H11" s="38" t="str">
        <f aca="false">IF($A11="","",F11-G11)</f>
        <v/>
      </c>
      <c r="I11" s="38" t="str">
        <f aca="false">IF($A11="","",IF('Held From You'!$F$4=0,0,MIN(H11,MAX(0,ROUND('Held From You'!$G$4*F11/'Held From You'!$F$4,2)-G11))))</f>
        <v/>
      </c>
      <c r="J11" s="39" t="str">
        <f aca="false">IF($A11="","",IF(OR(I11&lt;=0,Summary!$C$16=""),"",Summary!$C$16+'Job Setup'!$B$16))</f>
        <v/>
      </c>
      <c r="K11" s="40" t="str">
        <f aca="false">IF($A11="","",IF(D11="","Set a rate",IF(D11&gt;'Job Setup'!$B$12,"Higher than the rate held from you","OK")))</f>
        <v/>
      </c>
      <c r="L11" s="33"/>
    </row>
    <row r="12" customFormat="false" ht="15" hidden="false" customHeight="false" outlineLevel="0" collapsed="false">
      <c r="A12" s="33"/>
      <c r="B12" s="33"/>
      <c r="C12" s="35"/>
      <c r="D12" s="36"/>
      <c r="E12" s="38" t="str">
        <f aca="false">IF($A12="","",SUMIFS('Sub Retainage Log'!$D$6:$D$205,'Sub Retainage Log'!$B$6:$B$205,$A12))</f>
        <v/>
      </c>
      <c r="F12" s="38" t="str">
        <f aca="false">IF($A12="","",SUMIFS('Sub Retainage Log'!$F$6:$F$205,'Sub Retainage Log'!$B$6:$B$205,$A12))</f>
        <v/>
      </c>
      <c r="G12" s="38" t="str">
        <f aca="false">IF($A12="","",SUMIFS('Sub Retainage Log'!$G$6:$G$205,'Sub Retainage Log'!$B$6:$B$205,$A12))</f>
        <v/>
      </c>
      <c r="H12" s="38" t="str">
        <f aca="false">IF($A12="","",F12-G12)</f>
        <v/>
      </c>
      <c r="I12" s="38" t="str">
        <f aca="false">IF($A12="","",IF('Held From You'!$F$4=0,0,MIN(H12,MAX(0,ROUND('Held From You'!$G$4*F12/'Held From You'!$F$4,2)-G12))))</f>
        <v/>
      </c>
      <c r="J12" s="39" t="str">
        <f aca="false">IF($A12="","",IF(OR(I12&lt;=0,Summary!$C$16=""),"",Summary!$C$16+'Job Setup'!$B$16))</f>
        <v/>
      </c>
      <c r="K12" s="40" t="str">
        <f aca="false">IF($A12="","",IF(D12="","Set a rate",IF(D12&gt;'Job Setup'!$B$12,"Higher than the rate held from you","OK")))</f>
        <v/>
      </c>
      <c r="L12" s="33"/>
    </row>
    <row r="13" customFormat="false" ht="15" hidden="false" customHeight="false" outlineLevel="0" collapsed="false">
      <c r="A13" s="33"/>
      <c r="B13" s="33"/>
      <c r="C13" s="35"/>
      <c r="D13" s="36"/>
      <c r="E13" s="38" t="str">
        <f aca="false">IF($A13="","",SUMIFS('Sub Retainage Log'!$D$6:$D$205,'Sub Retainage Log'!$B$6:$B$205,$A13))</f>
        <v/>
      </c>
      <c r="F13" s="38" t="str">
        <f aca="false">IF($A13="","",SUMIFS('Sub Retainage Log'!$F$6:$F$205,'Sub Retainage Log'!$B$6:$B$205,$A13))</f>
        <v/>
      </c>
      <c r="G13" s="38" t="str">
        <f aca="false">IF($A13="","",SUMIFS('Sub Retainage Log'!$G$6:$G$205,'Sub Retainage Log'!$B$6:$B$205,$A13))</f>
        <v/>
      </c>
      <c r="H13" s="38" t="str">
        <f aca="false">IF($A13="","",F13-G13)</f>
        <v/>
      </c>
      <c r="I13" s="38" t="str">
        <f aca="false">IF($A13="","",IF('Held From You'!$F$4=0,0,MIN(H13,MAX(0,ROUND('Held From You'!$G$4*F13/'Held From You'!$F$4,2)-G13))))</f>
        <v/>
      </c>
      <c r="J13" s="39" t="str">
        <f aca="false">IF($A13="","",IF(OR(I13&lt;=0,Summary!$C$16=""),"",Summary!$C$16+'Job Setup'!$B$16))</f>
        <v/>
      </c>
      <c r="K13" s="40" t="str">
        <f aca="false">IF($A13="","",IF(D13="","Set a rate",IF(D13&gt;'Job Setup'!$B$12,"Higher than the rate held from you","OK")))</f>
        <v/>
      </c>
      <c r="L13" s="33"/>
    </row>
    <row r="14" customFormat="false" ht="15" hidden="false" customHeight="false" outlineLevel="0" collapsed="false">
      <c r="A14" s="33"/>
      <c r="B14" s="33"/>
      <c r="C14" s="35"/>
      <c r="D14" s="36"/>
      <c r="E14" s="38" t="str">
        <f aca="false">IF($A14="","",SUMIFS('Sub Retainage Log'!$D$6:$D$205,'Sub Retainage Log'!$B$6:$B$205,$A14))</f>
        <v/>
      </c>
      <c r="F14" s="38" t="str">
        <f aca="false">IF($A14="","",SUMIFS('Sub Retainage Log'!$F$6:$F$205,'Sub Retainage Log'!$B$6:$B$205,$A14))</f>
        <v/>
      </c>
      <c r="G14" s="38" t="str">
        <f aca="false">IF($A14="","",SUMIFS('Sub Retainage Log'!$G$6:$G$205,'Sub Retainage Log'!$B$6:$B$205,$A14))</f>
        <v/>
      </c>
      <c r="H14" s="38" t="str">
        <f aca="false">IF($A14="","",F14-G14)</f>
        <v/>
      </c>
      <c r="I14" s="38" t="str">
        <f aca="false">IF($A14="","",IF('Held From You'!$F$4=0,0,MIN(H14,MAX(0,ROUND('Held From You'!$G$4*F14/'Held From You'!$F$4,2)-G14))))</f>
        <v/>
      </c>
      <c r="J14" s="39" t="str">
        <f aca="false">IF($A14="","",IF(OR(I14&lt;=0,Summary!$C$16=""),"",Summary!$C$16+'Job Setup'!$B$16))</f>
        <v/>
      </c>
      <c r="K14" s="40" t="str">
        <f aca="false">IF($A14="","",IF(D14="","Set a rate",IF(D14&gt;'Job Setup'!$B$12,"Higher than the rate held from you","OK")))</f>
        <v/>
      </c>
      <c r="L14" s="33"/>
    </row>
    <row r="15" customFormat="false" ht="15" hidden="false" customHeight="false" outlineLevel="0" collapsed="false">
      <c r="A15" s="33"/>
      <c r="B15" s="33"/>
      <c r="C15" s="35"/>
      <c r="D15" s="36"/>
      <c r="E15" s="38" t="str">
        <f aca="false">IF($A15="","",SUMIFS('Sub Retainage Log'!$D$6:$D$205,'Sub Retainage Log'!$B$6:$B$205,$A15))</f>
        <v/>
      </c>
      <c r="F15" s="38" t="str">
        <f aca="false">IF($A15="","",SUMIFS('Sub Retainage Log'!$F$6:$F$205,'Sub Retainage Log'!$B$6:$B$205,$A15))</f>
        <v/>
      </c>
      <c r="G15" s="38" t="str">
        <f aca="false">IF($A15="","",SUMIFS('Sub Retainage Log'!$G$6:$G$205,'Sub Retainage Log'!$B$6:$B$205,$A15))</f>
        <v/>
      </c>
      <c r="H15" s="38" t="str">
        <f aca="false">IF($A15="","",F15-G15)</f>
        <v/>
      </c>
      <c r="I15" s="38" t="str">
        <f aca="false">IF($A15="","",IF('Held From You'!$F$4=0,0,MIN(H15,MAX(0,ROUND('Held From You'!$G$4*F15/'Held From You'!$F$4,2)-G15))))</f>
        <v/>
      </c>
      <c r="J15" s="39" t="str">
        <f aca="false">IF($A15="","",IF(OR(I15&lt;=0,Summary!$C$16=""),"",Summary!$C$16+'Job Setup'!$B$16))</f>
        <v/>
      </c>
      <c r="K15" s="40" t="str">
        <f aca="false">IF($A15="","",IF(D15="","Set a rate",IF(D15&gt;'Job Setup'!$B$12,"Higher than the rate held from you","OK")))</f>
        <v/>
      </c>
      <c r="L15" s="33"/>
    </row>
    <row r="16" customFormat="false" ht="15" hidden="false" customHeight="false" outlineLevel="0" collapsed="false">
      <c r="A16" s="33"/>
      <c r="B16" s="33"/>
      <c r="C16" s="35"/>
      <c r="D16" s="36"/>
      <c r="E16" s="38" t="str">
        <f aca="false">IF($A16="","",SUMIFS('Sub Retainage Log'!$D$6:$D$205,'Sub Retainage Log'!$B$6:$B$205,$A16))</f>
        <v/>
      </c>
      <c r="F16" s="38" t="str">
        <f aca="false">IF($A16="","",SUMIFS('Sub Retainage Log'!$F$6:$F$205,'Sub Retainage Log'!$B$6:$B$205,$A16))</f>
        <v/>
      </c>
      <c r="G16" s="38" t="str">
        <f aca="false">IF($A16="","",SUMIFS('Sub Retainage Log'!$G$6:$G$205,'Sub Retainage Log'!$B$6:$B$205,$A16))</f>
        <v/>
      </c>
      <c r="H16" s="38" t="str">
        <f aca="false">IF($A16="","",F16-G16)</f>
        <v/>
      </c>
      <c r="I16" s="38" t="str">
        <f aca="false">IF($A16="","",IF('Held From You'!$F$4=0,0,MIN(H16,MAX(0,ROUND('Held From You'!$G$4*F16/'Held From You'!$F$4,2)-G16))))</f>
        <v/>
      </c>
      <c r="J16" s="39" t="str">
        <f aca="false">IF($A16="","",IF(OR(I16&lt;=0,Summary!$C$16=""),"",Summary!$C$16+'Job Setup'!$B$16))</f>
        <v/>
      </c>
      <c r="K16" s="40" t="str">
        <f aca="false">IF($A16="","",IF(D16="","Set a rate",IF(D16&gt;'Job Setup'!$B$12,"Higher than the rate held from you","OK")))</f>
        <v/>
      </c>
      <c r="L16" s="33"/>
    </row>
    <row r="17" customFormat="false" ht="15" hidden="false" customHeight="false" outlineLevel="0" collapsed="false">
      <c r="A17" s="33"/>
      <c r="B17" s="33"/>
      <c r="C17" s="35"/>
      <c r="D17" s="36"/>
      <c r="E17" s="38" t="str">
        <f aca="false">IF($A17="","",SUMIFS('Sub Retainage Log'!$D$6:$D$205,'Sub Retainage Log'!$B$6:$B$205,$A17))</f>
        <v/>
      </c>
      <c r="F17" s="38" t="str">
        <f aca="false">IF($A17="","",SUMIFS('Sub Retainage Log'!$F$6:$F$205,'Sub Retainage Log'!$B$6:$B$205,$A17))</f>
        <v/>
      </c>
      <c r="G17" s="38" t="str">
        <f aca="false">IF($A17="","",SUMIFS('Sub Retainage Log'!$G$6:$G$205,'Sub Retainage Log'!$B$6:$B$205,$A17))</f>
        <v/>
      </c>
      <c r="H17" s="38" t="str">
        <f aca="false">IF($A17="","",F17-G17)</f>
        <v/>
      </c>
      <c r="I17" s="38" t="str">
        <f aca="false">IF($A17="","",IF('Held From You'!$F$4=0,0,MIN(H17,MAX(0,ROUND('Held From You'!$G$4*F17/'Held From You'!$F$4,2)-G17))))</f>
        <v/>
      </c>
      <c r="J17" s="39" t="str">
        <f aca="false">IF($A17="","",IF(OR(I17&lt;=0,Summary!$C$16=""),"",Summary!$C$16+'Job Setup'!$B$16))</f>
        <v/>
      </c>
      <c r="K17" s="40" t="str">
        <f aca="false">IF($A17="","",IF(D17="","Set a rate",IF(D17&gt;'Job Setup'!$B$12,"Higher than the rate held from you","OK")))</f>
        <v/>
      </c>
      <c r="L17" s="33"/>
    </row>
    <row r="18" customFormat="false" ht="15" hidden="false" customHeight="false" outlineLevel="0" collapsed="false">
      <c r="A18" s="33"/>
      <c r="B18" s="33"/>
      <c r="C18" s="35"/>
      <c r="D18" s="36"/>
      <c r="E18" s="38" t="str">
        <f aca="false">IF($A18="","",SUMIFS('Sub Retainage Log'!$D$6:$D$205,'Sub Retainage Log'!$B$6:$B$205,$A18))</f>
        <v/>
      </c>
      <c r="F18" s="38" t="str">
        <f aca="false">IF($A18="","",SUMIFS('Sub Retainage Log'!$F$6:$F$205,'Sub Retainage Log'!$B$6:$B$205,$A18))</f>
        <v/>
      </c>
      <c r="G18" s="38" t="str">
        <f aca="false">IF($A18="","",SUMIFS('Sub Retainage Log'!$G$6:$G$205,'Sub Retainage Log'!$B$6:$B$205,$A18))</f>
        <v/>
      </c>
      <c r="H18" s="38" t="str">
        <f aca="false">IF($A18="","",F18-G18)</f>
        <v/>
      </c>
      <c r="I18" s="38" t="str">
        <f aca="false">IF($A18="","",IF('Held From You'!$F$4=0,0,MIN(H18,MAX(0,ROUND('Held From You'!$G$4*F18/'Held From You'!$F$4,2)-G18))))</f>
        <v/>
      </c>
      <c r="J18" s="39" t="str">
        <f aca="false">IF($A18="","",IF(OR(I18&lt;=0,Summary!$C$16=""),"",Summary!$C$16+'Job Setup'!$B$16))</f>
        <v/>
      </c>
      <c r="K18" s="40" t="str">
        <f aca="false">IF($A18="","",IF(D18="","Set a rate",IF(D18&gt;'Job Setup'!$B$12,"Higher than the rate held from you","OK")))</f>
        <v/>
      </c>
      <c r="L18" s="33"/>
    </row>
    <row r="19" customFormat="false" ht="15" hidden="false" customHeight="false" outlineLevel="0" collapsed="false">
      <c r="A19" s="33"/>
      <c r="B19" s="33"/>
      <c r="C19" s="35"/>
      <c r="D19" s="36"/>
      <c r="E19" s="38" t="str">
        <f aca="false">IF($A19="","",SUMIFS('Sub Retainage Log'!$D$6:$D$205,'Sub Retainage Log'!$B$6:$B$205,$A19))</f>
        <v/>
      </c>
      <c r="F19" s="38" t="str">
        <f aca="false">IF($A19="","",SUMIFS('Sub Retainage Log'!$F$6:$F$205,'Sub Retainage Log'!$B$6:$B$205,$A19))</f>
        <v/>
      </c>
      <c r="G19" s="38" t="str">
        <f aca="false">IF($A19="","",SUMIFS('Sub Retainage Log'!$G$6:$G$205,'Sub Retainage Log'!$B$6:$B$205,$A19))</f>
        <v/>
      </c>
      <c r="H19" s="38" t="str">
        <f aca="false">IF($A19="","",F19-G19)</f>
        <v/>
      </c>
      <c r="I19" s="38" t="str">
        <f aca="false">IF($A19="","",IF('Held From You'!$F$4=0,0,MIN(H19,MAX(0,ROUND('Held From You'!$G$4*F19/'Held From You'!$F$4,2)-G19))))</f>
        <v/>
      </c>
      <c r="J19" s="39" t="str">
        <f aca="false">IF($A19="","",IF(OR(I19&lt;=0,Summary!$C$16=""),"",Summary!$C$16+'Job Setup'!$B$16))</f>
        <v/>
      </c>
      <c r="K19" s="40" t="str">
        <f aca="false">IF($A19="","",IF(D19="","Set a rate",IF(D19&gt;'Job Setup'!$B$12,"Higher than the rate held from you","OK")))</f>
        <v/>
      </c>
      <c r="L19" s="33"/>
    </row>
    <row r="20" customFormat="false" ht="15" hidden="false" customHeight="false" outlineLevel="0" collapsed="false">
      <c r="A20" s="33"/>
      <c r="B20" s="33"/>
      <c r="C20" s="35"/>
      <c r="D20" s="36"/>
      <c r="E20" s="38" t="str">
        <f aca="false">IF($A20="","",SUMIFS('Sub Retainage Log'!$D$6:$D$205,'Sub Retainage Log'!$B$6:$B$205,$A20))</f>
        <v/>
      </c>
      <c r="F20" s="38" t="str">
        <f aca="false">IF($A20="","",SUMIFS('Sub Retainage Log'!$F$6:$F$205,'Sub Retainage Log'!$B$6:$B$205,$A20))</f>
        <v/>
      </c>
      <c r="G20" s="38" t="str">
        <f aca="false">IF($A20="","",SUMIFS('Sub Retainage Log'!$G$6:$G$205,'Sub Retainage Log'!$B$6:$B$205,$A20))</f>
        <v/>
      </c>
      <c r="H20" s="38" t="str">
        <f aca="false">IF($A20="","",F20-G20)</f>
        <v/>
      </c>
      <c r="I20" s="38" t="str">
        <f aca="false">IF($A20="","",IF('Held From You'!$F$4=0,0,MIN(H20,MAX(0,ROUND('Held From You'!$G$4*F20/'Held From You'!$F$4,2)-G20))))</f>
        <v/>
      </c>
      <c r="J20" s="39" t="str">
        <f aca="false">IF($A20="","",IF(OR(I20&lt;=0,Summary!$C$16=""),"",Summary!$C$16+'Job Setup'!$B$16))</f>
        <v/>
      </c>
      <c r="K20" s="40" t="str">
        <f aca="false">IF($A20="","",IF(D20="","Set a rate",IF(D20&gt;'Job Setup'!$B$12,"Higher than the rate held from you","OK")))</f>
        <v/>
      </c>
      <c r="L20" s="33"/>
    </row>
    <row r="21" customFormat="false" ht="15" hidden="false" customHeight="false" outlineLevel="0" collapsed="false">
      <c r="A21" s="33"/>
      <c r="B21" s="33"/>
      <c r="C21" s="35"/>
      <c r="D21" s="36"/>
      <c r="E21" s="38" t="str">
        <f aca="false">IF($A21="","",SUMIFS('Sub Retainage Log'!$D$6:$D$205,'Sub Retainage Log'!$B$6:$B$205,$A21))</f>
        <v/>
      </c>
      <c r="F21" s="38" t="str">
        <f aca="false">IF($A21="","",SUMIFS('Sub Retainage Log'!$F$6:$F$205,'Sub Retainage Log'!$B$6:$B$205,$A21))</f>
        <v/>
      </c>
      <c r="G21" s="38" t="str">
        <f aca="false">IF($A21="","",SUMIFS('Sub Retainage Log'!$G$6:$G$205,'Sub Retainage Log'!$B$6:$B$205,$A21))</f>
        <v/>
      </c>
      <c r="H21" s="38" t="str">
        <f aca="false">IF($A21="","",F21-G21)</f>
        <v/>
      </c>
      <c r="I21" s="38" t="str">
        <f aca="false">IF($A21="","",IF('Held From You'!$F$4=0,0,MIN(H21,MAX(0,ROUND('Held From You'!$G$4*F21/'Held From You'!$F$4,2)-G21))))</f>
        <v/>
      </c>
      <c r="J21" s="39" t="str">
        <f aca="false">IF($A21="","",IF(OR(I21&lt;=0,Summary!$C$16=""),"",Summary!$C$16+'Job Setup'!$B$16))</f>
        <v/>
      </c>
      <c r="K21" s="40" t="str">
        <f aca="false">IF($A21="","",IF(D21="","Set a rate",IF(D21&gt;'Job Setup'!$B$12,"Higher than the rate held from you","OK")))</f>
        <v/>
      </c>
      <c r="L21" s="33"/>
    </row>
    <row r="22" customFormat="false" ht="15" hidden="false" customHeight="false" outlineLevel="0" collapsed="false">
      <c r="A22" s="33"/>
      <c r="B22" s="33"/>
      <c r="C22" s="35"/>
      <c r="D22" s="36"/>
      <c r="E22" s="38" t="str">
        <f aca="false">IF($A22="","",SUMIFS('Sub Retainage Log'!$D$6:$D$205,'Sub Retainage Log'!$B$6:$B$205,$A22))</f>
        <v/>
      </c>
      <c r="F22" s="38" t="str">
        <f aca="false">IF($A22="","",SUMIFS('Sub Retainage Log'!$F$6:$F$205,'Sub Retainage Log'!$B$6:$B$205,$A22))</f>
        <v/>
      </c>
      <c r="G22" s="38" t="str">
        <f aca="false">IF($A22="","",SUMIFS('Sub Retainage Log'!$G$6:$G$205,'Sub Retainage Log'!$B$6:$B$205,$A22))</f>
        <v/>
      </c>
      <c r="H22" s="38" t="str">
        <f aca="false">IF($A22="","",F22-G22)</f>
        <v/>
      </c>
      <c r="I22" s="38" t="str">
        <f aca="false">IF($A22="","",IF('Held From You'!$F$4=0,0,MIN(H22,MAX(0,ROUND('Held From You'!$G$4*F22/'Held From You'!$F$4,2)-G22))))</f>
        <v/>
      </c>
      <c r="J22" s="39" t="str">
        <f aca="false">IF($A22="","",IF(OR(I22&lt;=0,Summary!$C$16=""),"",Summary!$C$16+'Job Setup'!$B$16))</f>
        <v/>
      </c>
      <c r="K22" s="40" t="str">
        <f aca="false">IF($A22="","",IF(D22="","Set a rate",IF(D22&gt;'Job Setup'!$B$12,"Higher than the rate held from you","OK")))</f>
        <v/>
      </c>
      <c r="L22" s="33"/>
    </row>
    <row r="23" customFormat="false" ht="15" hidden="false" customHeight="false" outlineLevel="0" collapsed="false">
      <c r="A23" s="33"/>
      <c r="B23" s="33"/>
      <c r="C23" s="35"/>
      <c r="D23" s="36"/>
      <c r="E23" s="38" t="str">
        <f aca="false">IF($A23="","",SUMIFS('Sub Retainage Log'!$D$6:$D$205,'Sub Retainage Log'!$B$6:$B$205,$A23))</f>
        <v/>
      </c>
      <c r="F23" s="38" t="str">
        <f aca="false">IF($A23="","",SUMIFS('Sub Retainage Log'!$F$6:$F$205,'Sub Retainage Log'!$B$6:$B$205,$A23))</f>
        <v/>
      </c>
      <c r="G23" s="38" t="str">
        <f aca="false">IF($A23="","",SUMIFS('Sub Retainage Log'!$G$6:$G$205,'Sub Retainage Log'!$B$6:$B$205,$A23))</f>
        <v/>
      </c>
      <c r="H23" s="38" t="str">
        <f aca="false">IF($A23="","",F23-G23)</f>
        <v/>
      </c>
      <c r="I23" s="38" t="str">
        <f aca="false">IF($A23="","",IF('Held From You'!$F$4=0,0,MIN(H23,MAX(0,ROUND('Held From You'!$G$4*F23/'Held From You'!$F$4,2)-G23))))</f>
        <v/>
      </c>
      <c r="J23" s="39" t="str">
        <f aca="false">IF($A23="","",IF(OR(I23&lt;=0,Summary!$C$16=""),"",Summary!$C$16+'Job Setup'!$B$16))</f>
        <v/>
      </c>
      <c r="K23" s="40" t="str">
        <f aca="false">IF($A23="","",IF(D23="","Set a rate",IF(D23&gt;'Job Setup'!$B$12,"Higher than the rate held from you","OK")))</f>
        <v/>
      </c>
      <c r="L23" s="33"/>
    </row>
    <row r="24" customFormat="false" ht="15" hidden="false" customHeight="false" outlineLevel="0" collapsed="false">
      <c r="A24" s="33"/>
      <c r="B24" s="33"/>
      <c r="C24" s="35"/>
      <c r="D24" s="36"/>
      <c r="E24" s="38" t="str">
        <f aca="false">IF($A24="","",SUMIFS('Sub Retainage Log'!$D$6:$D$205,'Sub Retainage Log'!$B$6:$B$205,$A24))</f>
        <v/>
      </c>
      <c r="F24" s="38" t="str">
        <f aca="false">IF($A24="","",SUMIFS('Sub Retainage Log'!$F$6:$F$205,'Sub Retainage Log'!$B$6:$B$205,$A24))</f>
        <v/>
      </c>
      <c r="G24" s="38" t="str">
        <f aca="false">IF($A24="","",SUMIFS('Sub Retainage Log'!$G$6:$G$205,'Sub Retainage Log'!$B$6:$B$205,$A24))</f>
        <v/>
      </c>
      <c r="H24" s="38" t="str">
        <f aca="false">IF($A24="","",F24-G24)</f>
        <v/>
      </c>
      <c r="I24" s="38" t="str">
        <f aca="false">IF($A24="","",IF('Held From You'!$F$4=0,0,MIN(H24,MAX(0,ROUND('Held From You'!$G$4*F24/'Held From You'!$F$4,2)-G24))))</f>
        <v/>
      </c>
      <c r="J24" s="39" t="str">
        <f aca="false">IF($A24="","",IF(OR(I24&lt;=0,Summary!$C$16=""),"",Summary!$C$16+'Job Setup'!$B$16))</f>
        <v/>
      </c>
      <c r="K24" s="40" t="str">
        <f aca="false">IF($A24="","",IF(D24="","Set a rate",IF(D24&gt;'Job Setup'!$B$12,"Higher than the rate held from you","OK")))</f>
        <v/>
      </c>
      <c r="L24" s="33"/>
    </row>
    <row r="25" customFormat="false" ht="15" hidden="false" customHeight="false" outlineLevel="0" collapsed="false">
      <c r="A25" s="33"/>
      <c r="B25" s="33"/>
      <c r="C25" s="35"/>
      <c r="D25" s="36"/>
      <c r="E25" s="38" t="str">
        <f aca="false">IF($A25="","",SUMIFS('Sub Retainage Log'!$D$6:$D$205,'Sub Retainage Log'!$B$6:$B$205,$A25))</f>
        <v/>
      </c>
      <c r="F25" s="38" t="str">
        <f aca="false">IF($A25="","",SUMIFS('Sub Retainage Log'!$F$6:$F$205,'Sub Retainage Log'!$B$6:$B$205,$A25))</f>
        <v/>
      </c>
      <c r="G25" s="38" t="str">
        <f aca="false">IF($A25="","",SUMIFS('Sub Retainage Log'!$G$6:$G$205,'Sub Retainage Log'!$B$6:$B$205,$A25))</f>
        <v/>
      </c>
      <c r="H25" s="38" t="str">
        <f aca="false">IF($A25="","",F25-G25)</f>
        <v/>
      </c>
      <c r="I25" s="38" t="str">
        <f aca="false">IF($A25="","",IF('Held From You'!$F$4=0,0,MIN(H25,MAX(0,ROUND('Held From You'!$G$4*F25/'Held From You'!$F$4,2)-G25))))</f>
        <v/>
      </c>
      <c r="J25" s="39" t="str">
        <f aca="false">IF($A25="","",IF(OR(I25&lt;=0,Summary!$C$16=""),"",Summary!$C$16+'Job Setup'!$B$16))</f>
        <v/>
      </c>
      <c r="K25" s="40" t="str">
        <f aca="false">IF($A25="","",IF(D25="","Set a rate",IF(D25&gt;'Job Setup'!$B$12,"Higher than the rate held from you","OK")))</f>
        <v/>
      </c>
      <c r="L25" s="33"/>
    </row>
    <row r="27" customFormat="false" ht="30" hidden="false" customHeight="true" outlineLevel="0" collapsed="false">
      <c r="A27" s="20" t="s">
        <v>119</v>
      </c>
      <c r="B27" s="20"/>
      <c r="C27" s="20"/>
      <c r="D27" s="20"/>
      <c r="E27" s="20"/>
      <c r="F27" s="20"/>
      <c r="G27" s="20"/>
      <c r="H27" s="20"/>
      <c r="I27" s="20"/>
      <c r="J27" s="20"/>
      <c r="K27" s="20"/>
      <c r="L27" s="20"/>
    </row>
  </sheetData>
  <mergeCells count="2">
    <mergeCell ref="A1:L1"/>
    <mergeCell ref="A27:L27"/>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retainage tracker from WorkHoist · workhoist.app/guides/retainage-tracking-spreadsheet-template&amp;R&amp;8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I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6"/>
    <col collapsed="false" customWidth="true" hidden="false" outlineLevel="0" max="4" min="3" style="0" width="16"/>
    <col collapsed="false" customWidth="true" hidden="false" outlineLevel="0" max="5" min="5" style="0" width="10"/>
    <col collapsed="false" customWidth="true" hidden="false" outlineLevel="0" max="7" min="6" style="0" width="14"/>
    <col collapsed="false" customWidth="true" hidden="false" outlineLevel="0" max="8" min="8" style="0" width="13"/>
    <col collapsed="false" customWidth="true" hidden="false" outlineLevel="0" max="9" min="9" style="0" width="40"/>
  </cols>
  <sheetData>
    <row r="1" customFormat="false" ht="30" hidden="false" customHeight="true" outlineLevel="0" collapsed="false">
      <c r="A1" s="1" t="s">
        <v>120</v>
      </c>
      <c r="B1" s="1"/>
      <c r="C1" s="1"/>
      <c r="D1" s="1"/>
      <c r="E1" s="1"/>
      <c r="F1" s="1"/>
      <c r="G1" s="1"/>
      <c r="H1" s="1"/>
      <c r="I1" s="1"/>
    </row>
    <row r="2" customFormat="false" ht="15" hidden="false" customHeight="false" outlineLevel="0" collapsed="false">
      <c r="A2" s="21" t="s">
        <v>121</v>
      </c>
    </row>
    <row r="4" customFormat="false" ht="15" hidden="false" customHeight="false" outlineLevel="0" collapsed="false">
      <c r="C4" s="31" t="s">
        <v>89</v>
      </c>
      <c r="D4" s="32" t="n">
        <f aca="false">SUM(D6:D205)</f>
        <v>198000</v>
      </c>
      <c r="F4" s="32" t="n">
        <f aca="false">SUM(F6:F205)</f>
        <v>9900</v>
      </c>
      <c r="G4" s="32" t="n">
        <f aca="false">SUM(G6:G205)</f>
        <v>0</v>
      </c>
    </row>
    <row r="5" customFormat="false" ht="42" hidden="false" customHeight="true" outlineLevel="0" collapsed="false">
      <c r="A5" s="22" t="s">
        <v>122</v>
      </c>
      <c r="B5" s="22" t="s">
        <v>105</v>
      </c>
      <c r="C5" s="22" t="s">
        <v>123</v>
      </c>
      <c r="D5" s="22" t="s">
        <v>124</v>
      </c>
      <c r="E5" s="22" t="s">
        <v>125</v>
      </c>
      <c r="F5" s="22" t="s">
        <v>95</v>
      </c>
      <c r="G5" s="22" t="s">
        <v>126</v>
      </c>
      <c r="H5" s="22" t="s">
        <v>127</v>
      </c>
      <c r="I5" s="22" t="s">
        <v>98</v>
      </c>
    </row>
    <row r="6" customFormat="false" ht="15" hidden="false" customHeight="false" outlineLevel="0" collapsed="false">
      <c r="A6" s="34" t="n">
        <v>46142</v>
      </c>
      <c r="B6" s="33" t="s">
        <v>113</v>
      </c>
      <c r="C6" s="33" t="s">
        <v>128</v>
      </c>
      <c r="D6" s="35" t="n">
        <v>15000</v>
      </c>
      <c r="E6" s="37" t="n">
        <f aca="false">IF(D6="","",IFERROR(INDEX(Subs!$D$6:$D$25,MATCH($B6,Subs!$A$6:$A$25,0)),0))</f>
        <v>0.05</v>
      </c>
      <c r="F6" s="38" t="n">
        <f aca="false">IF(D6="","",ROUND(D6*E6,2))</f>
        <v>750</v>
      </c>
      <c r="G6" s="35"/>
      <c r="H6" s="34"/>
      <c r="I6" s="33"/>
    </row>
    <row r="7" customFormat="false" ht="15" hidden="false" customHeight="false" outlineLevel="0" collapsed="false">
      <c r="A7" s="34" t="n">
        <v>46173</v>
      </c>
      <c r="B7" s="33" t="s">
        <v>113</v>
      </c>
      <c r="C7" s="33" t="s">
        <v>129</v>
      </c>
      <c r="D7" s="35" t="n">
        <v>28000</v>
      </c>
      <c r="E7" s="37" t="n">
        <f aca="false">IF(D7="","",IFERROR(INDEX(Subs!$D$6:$D$25,MATCH($B7,Subs!$A$6:$A$25,0)),0))</f>
        <v>0.05</v>
      </c>
      <c r="F7" s="38" t="n">
        <f aca="false">IF(D7="","",ROUND(D7*E7,2))</f>
        <v>1400</v>
      </c>
      <c r="G7" s="35"/>
      <c r="H7" s="34"/>
      <c r="I7" s="33"/>
    </row>
    <row r="8" customFormat="false" ht="15" hidden="false" customHeight="false" outlineLevel="0" collapsed="false">
      <c r="A8" s="34" t="n">
        <v>46173</v>
      </c>
      <c r="B8" s="33" t="s">
        <v>115</v>
      </c>
      <c r="C8" s="33" t="s">
        <v>130</v>
      </c>
      <c r="D8" s="35" t="n">
        <v>12000</v>
      </c>
      <c r="E8" s="37" t="n">
        <f aca="false">IF(D8="","",IFERROR(INDEX(Subs!$D$6:$D$25,MATCH($B8,Subs!$A$6:$A$25,0)),0))</f>
        <v>0.05</v>
      </c>
      <c r="F8" s="38" t="n">
        <f aca="false">IF(D8="","",ROUND(D8*E8,2))</f>
        <v>600</v>
      </c>
      <c r="G8" s="35"/>
      <c r="H8" s="34"/>
      <c r="I8" s="33"/>
    </row>
    <row r="9" customFormat="false" ht="15" hidden="false" customHeight="false" outlineLevel="0" collapsed="false">
      <c r="A9" s="34" t="n">
        <v>46203</v>
      </c>
      <c r="B9" s="33" t="s">
        <v>113</v>
      </c>
      <c r="C9" s="33" t="s">
        <v>131</v>
      </c>
      <c r="D9" s="35" t="n">
        <v>30000</v>
      </c>
      <c r="E9" s="37" t="n">
        <f aca="false">IF(D9="","",IFERROR(INDEX(Subs!$D$6:$D$25,MATCH($B9,Subs!$A$6:$A$25,0)),0))</f>
        <v>0.05</v>
      </c>
      <c r="F9" s="38" t="n">
        <f aca="false">IF(D9="","",ROUND(D9*E9,2))</f>
        <v>1500</v>
      </c>
      <c r="G9" s="35"/>
      <c r="H9" s="34"/>
      <c r="I9" s="33"/>
    </row>
    <row r="10" customFormat="false" ht="15" hidden="false" customHeight="false" outlineLevel="0" collapsed="false">
      <c r="A10" s="34" t="n">
        <v>46203</v>
      </c>
      <c r="B10" s="33" t="s">
        <v>115</v>
      </c>
      <c r="C10" s="33" t="s">
        <v>132</v>
      </c>
      <c r="D10" s="35" t="n">
        <v>20000</v>
      </c>
      <c r="E10" s="37" t="n">
        <f aca="false">IF(D10="","",IFERROR(INDEX(Subs!$D$6:$D$25,MATCH($B10,Subs!$A$6:$A$25,0)),0))</f>
        <v>0.05</v>
      </c>
      <c r="F10" s="38" t="n">
        <f aca="false">IF(D10="","",ROUND(D10*E10,2))</f>
        <v>1000</v>
      </c>
      <c r="G10" s="35"/>
      <c r="H10" s="34"/>
      <c r="I10" s="33"/>
    </row>
    <row r="11" customFormat="false" ht="15" hidden="false" customHeight="false" outlineLevel="0" collapsed="false">
      <c r="A11" s="34" t="n">
        <v>46234</v>
      </c>
      <c r="B11" s="33" t="s">
        <v>113</v>
      </c>
      <c r="C11" s="33" t="s">
        <v>133</v>
      </c>
      <c r="D11" s="35" t="n">
        <v>18000</v>
      </c>
      <c r="E11" s="37" t="n">
        <f aca="false">IF(D11="","",IFERROR(INDEX(Subs!$D$6:$D$25,MATCH($B11,Subs!$A$6:$A$25,0)),0))</f>
        <v>0.05</v>
      </c>
      <c r="F11" s="38" t="n">
        <f aca="false">IF(D11="","",ROUND(D11*E11,2))</f>
        <v>900</v>
      </c>
      <c r="G11" s="35"/>
      <c r="H11" s="34"/>
      <c r="I11" s="33"/>
    </row>
    <row r="12" customFormat="false" ht="15" hidden="false" customHeight="false" outlineLevel="0" collapsed="false">
      <c r="A12" s="34" t="n">
        <v>46234</v>
      </c>
      <c r="B12" s="33" t="s">
        <v>115</v>
      </c>
      <c r="C12" s="33" t="s">
        <v>134</v>
      </c>
      <c r="D12" s="35" t="n">
        <v>18000</v>
      </c>
      <c r="E12" s="37" t="n">
        <f aca="false">IF(D12="","",IFERROR(INDEX(Subs!$D$6:$D$25,MATCH($B12,Subs!$A$6:$A$25,0)),0))</f>
        <v>0.05</v>
      </c>
      <c r="F12" s="38" t="n">
        <f aca="false">IF(D12="","",ROUND(D12*E12,2))</f>
        <v>900</v>
      </c>
      <c r="G12" s="35"/>
      <c r="H12" s="34"/>
      <c r="I12" s="33"/>
    </row>
    <row r="13" customFormat="false" ht="15" hidden="false" customHeight="false" outlineLevel="0" collapsed="false">
      <c r="A13" s="34" t="n">
        <v>46234</v>
      </c>
      <c r="B13" s="33" t="s">
        <v>117</v>
      </c>
      <c r="C13" s="33" t="s">
        <v>135</v>
      </c>
      <c r="D13" s="35" t="n">
        <v>14000</v>
      </c>
      <c r="E13" s="37" t="n">
        <f aca="false">IF(D13="","",IFERROR(INDEX(Subs!$D$6:$D$25,MATCH($B13,Subs!$A$6:$A$25,0)),0))</f>
        <v>0.05</v>
      </c>
      <c r="F13" s="38" t="n">
        <f aca="false">IF(D13="","",ROUND(D13*E13,2))</f>
        <v>700</v>
      </c>
      <c r="G13" s="35"/>
      <c r="H13" s="34"/>
      <c r="I13" s="33"/>
    </row>
    <row r="14" customFormat="false" ht="15" hidden="false" customHeight="false" outlineLevel="0" collapsed="false">
      <c r="A14" s="34" t="n">
        <v>46265</v>
      </c>
      <c r="B14" s="33" t="s">
        <v>113</v>
      </c>
      <c r="C14" s="33" t="s">
        <v>136</v>
      </c>
      <c r="D14" s="35" t="n">
        <v>5000</v>
      </c>
      <c r="E14" s="37" t="n">
        <f aca="false">IF(D14="","",IFERROR(INDEX(Subs!$D$6:$D$25,MATCH($B14,Subs!$A$6:$A$25,0)),0))</f>
        <v>0.05</v>
      </c>
      <c r="F14" s="38" t="n">
        <f aca="false">IF(D14="","",ROUND(D14*E14,2))</f>
        <v>250</v>
      </c>
      <c r="G14" s="35"/>
      <c r="H14" s="34"/>
      <c r="I14" s="33"/>
    </row>
    <row r="15" customFormat="false" ht="15" hidden="false" customHeight="false" outlineLevel="0" collapsed="false">
      <c r="A15" s="34" t="n">
        <v>46265</v>
      </c>
      <c r="B15" s="33" t="s">
        <v>115</v>
      </c>
      <c r="C15" s="33" t="s">
        <v>137</v>
      </c>
      <c r="D15" s="35" t="n">
        <v>8000</v>
      </c>
      <c r="E15" s="37" t="n">
        <f aca="false">IF(D15="","",IFERROR(INDEX(Subs!$D$6:$D$25,MATCH($B15,Subs!$A$6:$A$25,0)),0))</f>
        <v>0.05</v>
      </c>
      <c r="F15" s="38" t="n">
        <f aca="false">IF(D15="","",ROUND(D15*E15,2))</f>
        <v>400</v>
      </c>
      <c r="G15" s="35"/>
      <c r="H15" s="34"/>
      <c r="I15" s="33"/>
    </row>
    <row r="16" customFormat="false" ht="15" hidden="false" customHeight="false" outlineLevel="0" collapsed="false">
      <c r="A16" s="34" t="n">
        <v>46265</v>
      </c>
      <c r="B16" s="33" t="s">
        <v>117</v>
      </c>
      <c r="C16" s="33" t="s">
        <v>138</v>
      </c>
      <c r="D16" s="35" t="n">
        <v>22000</v>
      </c>
      <c r="E16" s="37" t="n">
        <f aca="false">IF(D16="","",IFERROR(INDEX(Subs!$D$6:$D$25,MATCH($B16,Subs!$A$6:$A$25,0)),0))</f>
        <v>0.05</v>
      </c>
      <c r="F16" s="38" t="n">
        <f aca="false">IF(D16="","",ROUND(D16*E16,2))</f>
        <v>1100</v>
      </c>
      <c r="G16" s="35"/>
      <c r="H16" s="34"/>
      <c r="I16" s="33"/>
    </row>
    <row r="17" customFormat="false" ht="15" hidden="false" customHeight="false" outlineLevel="0" collapsed="false">
      <c r="A17" s="34" t="n">
        <v>46295</v>
      </c>
      <c r="B17" s="33" t="s">
        <v>117</v>
      </c>
      <c r="C17" s="33" t="s">
        <v>139</v>
      </c>
      <c r="D17" s="35" t="n">
        <v>8000</v>
      </c>
      <c r="E17" s="37" t="n">
        <f aca="false">IF(D17="","",IFERROR(INDEX(Subs!$D$6:$D$25,MATCH($B17,Subs!$A$6:$A$25,0)),0))</f>
        <v>0.05</v>
      </c>
      <c r="F17" s="38" t="n">
        <f aca="false">IF(D17="","",ROUND(D17*E17,2))</f>
        <v>400</v>
      </c>
      <c r="G17" s="35"/>
      <c r="H17" s="34"/>
      <c r="I17" s="33"/>
    </row>
    <row r="18" customFormat="false" ht="15" hidden="false" customHeight="false" outlineLevel="0" collapsed="false">
      <c r="A18" s="34"/>
      <c r="B18" s="33"/>
      <c r="C18" s="33"/>
      <c r="D18" s="35"/>
      <c r="E18" s="37" t="str">
        <f aca="false">IF(D18="","",IFERROR(INDEX(Subs!$D$6:$D$25,MATCH($B18,Subs!$A$6:$A$25,0)),0))</f>
        <v/>
      </c>
      <c r="F18" s="38" t="str">
        <f aca="false">IF(D18="","",ROUND(D18*E18,2))</f>
        <v/>
      </c>
      <c r="G18" s="35"/>
      <c r="H18" s="34"/>
      <c r="I18" s="33"/>
    </row>
    <row r="19" customFormat="false" ht="15" hidden="false" customHeight="false" outlineLevel="0" collapsed="false">
      <c r="A19" s="34"/>
      <c r="B19" s="33"/>
      <c r="C19" s="33"/>
      <c r="D19" s="35"/>
      <c r="E19" s="37" t="str">
        <f aca="false">IF(D19="","",IFERROR(INDEX(Subs!$D$6:$D$25,MATCH($B19,Subs!$A$6:$A$25,0)),0))</f>
        <v/>
      </c>
      <c r="F19" s="38" t="str">
        <f aca="false">IF(D19="","",ROUND(D19*E19,2))</f>
        <v/>
      </c>
      <c r="G19" s="35"/>
      <c r="H19" s="34"/>
      <c r="I19" s="33"/>
    </row>
    <row r="20" customFormat="false" ht="15" hidden="false" customHeight="false" outlineLevel="0" collapsed="false">
      <c r="A20" s="34"/>
      <c r="B20" s="33"/>
      <c r="C20" s="33"/>
      <c r="D20" s="35"/>
      <c r="E20" s="37" t="str">
        <f aca="false">IF(D20="","",IFERROR(INDEX(Subs!$D$6:$D$25,MATCH($B20,Subs!$A$6:$A$25,0)),0))</f>
        <v/>
      </c>
      <c r="F20" s="38" t="str">
        <f aca="false">IF(D20="","",ROUND(D20*E20,2))</f>
        <v/>
      </c>
      <c r="G20" s="35"/>
      <c r="H20" s="34"/>
      <c r="I20" s="33"/>
    </row>
    <row r="21" customFormat="false" ht="15" hidden="false" customHeight="false" outlineLevel="0" collapsed="false">
      <c r="A21" s="34"/>
      <c r="B21" s="33"/>
      <c r="C21" s="33"/>
      <c r="D21" s="35"/>
      <c r="E21" s="37" t="str">
        <f aca="false">IF(D21="","",IFERROR(INDEX(Subs!$D$6:$D$25,MATCH($B21,Subs!$A$6:$A$25,0)),0))</f>
        <v/>
      </c>
      <c r="F21" s="38" t="str">
        <f aca="false">IF(D21="","",ROUND(D21*E21,2))</f>
        <v/>
      </c>
      <c r="G21" s="35"/>
      <c r="H21" s="34"/>
      <c r="I21" s="33"/>
    </row>
    <row r="22" customFormat="false" ht="15" hidden="false" customHeight="false" outlineLevel="0" collapsed="false">
      <c r="A22" s="34"/>
      <c r="B22" s="33"/>
      <c r="C22" s="33"/>
      <c r="D22" s="35"/>
      <c r="E22" s="37" t="str">
        <f aca="false">IF(D22="","",IFERROR(INDEX(Subs!$D$6:$D$25,MATCH($B22,Subs!$A$6:$A$25,0)),0))</f>
        <v/>
      </c>
      <c r="F22" s="38" t="str">
        <f aca="false">IF(D22="","",ROUND(D22*E22,2))</f>
        <v/>
      </c>
      <c r="G22" s="35"/>
      <c r="H22" s="34"/>
      <c r="I22" s="33"/>
    </row>
    <row r="23" customFormat="false" ht="15" hidden="false" customHeight="false" outlineLevel="0" collapsed="false">
      <c r="A23" s="34"/>
      <c r="B23" s="33"/>
      <c r="C23" s="33"/>
      <c r="D23" s="35"/>
      <c r="E23" s="37" t="str">
        <f aca="false">IF(D23="","",IFERROR(INDEX(Subs!$D$6:$D$25,MATCH($B23,Subs!$A$6:$A$25,0)),0))</f>
        <v/>
      </c>
      <c r="F23" s="38" t="str">
        <f aca="false">IF(D23="","",ROUND(D23*E23,2))</f>
        <v/>
      </c>
      <c r="G23" s="35"/>
      <c r="H23" s="34"/>
      <c r="I23" s="33"/>
    </row>
    <row r="24" customFormat="false" ht="15" hidden="false" customHeight="false" outlineLevel="0" collapsed="false">
      <c r="A24" s="34"/>
      <c r="B24" s="33"/>
      <c r="C24" s="33"/>
      <c r="D24" s="35"/>
      <c r="E24" s="37" t="str">
        <f aca="false">IF(D24="","",IFERROR(INDEX(Subs!$D$6:$D$25,MATCH($B24,Subs!$A$6:$A$25,0)),0))</f>
        <v/>
      </c>
      <c r="F24" s="38" t="str">
        <f aca="false">IF(D24="","",ROUND(D24*E24,2))</f>
        <v/>
      </c>
      <c r="G24" s="35"/>
      <c r="H24" s="34"/>
      <c r="I24" s="33"/>
    </row>
    <row r="25" customFormat="false" ht="15" hidden="false" customHeight="false" outlineLevel="0" collapsed="false">
      <c r="A25" s="34"/>
      <c r="B25" s="33"/>
      <c r="C25" s="33"/>
      <c r="D25" s="35"/>
      <c r="E25" s="37" t="str">
        <f aca="false">IF(D25="","",IFERROR(INDEX(Subs!$D$6:$D$25,MATCH($B25,Subs!$A$6:$A$25,0)),0))</f>
        <v/>
      </c>
      <c r="F25" s="38" t="str">
        <f aca="false">IF(D25="","",ROUND(D25*E25,2))</f>
        <v/>
      </c>
      <c r="G25" s="35"/>
      <c r="H25" s="34"/>
      <c r="I25" s="33"/>
    </row>
    <row r="26" customFormat="false" ht="15" hidden="false" customHeight="false" outlineLevel="0" collapsed="false">
      <c r="A26" s="34"/>
      <c r="B26" s="33"/>
      <c r="C26" s="33"/>
      <c r="D26" s="35"/>
      <c r="E26" s="37" t="str">
        <f aca="false">IF(D26="","",IFERROR(INDEX(Subs!$D$6:$D$25,MATCH($B26,Subs!$A$6:$A$25,0)),0))</f>
        <v/>
      </c>
      <c r="F26" s="38" t="str">
        <f aca="false">IF(D26="","",ROUND(D26*E26,2))</f>
        <v/>
      </c>
      <c r="G26" s="35"/>
      <c r="H26" s="34"/>
      <c r="I26" s="33"/>
    </row>
    <row r="27" customFormat="false" ht="15" hidden="false" customHeight="false" outlineLevel="0" collapsed="false">
      <c r="A27" s="34"/>
      <c r="B27" s="33"/>
      <c r="C27" s="33"/>
      <c r="D27" s="35"/>
      <c r="E27" s="37" t="str">
        <f aca="false">IF(D27="","",IFERROR(INDEX(Subs!$D$6:$D$25,MATCH($B27,Subs!$A$6:$A$25,0)),0))</f>
        <v/>
      </c>
      <c r="F27" s="38" t="str">
        <f aca="false">IF(D27="","",ROUND(D27*E27,2))</f>
        <v/>
      </c>
      <c r="G27" s="35"/>
      <c r="H27" s="34"/>
      <c r="I27" s="33"/>
    </row>
    <row r="28" customFormat="false" ht="15" hidden="false" customHeight="false" outlineLevel="0" collapsed="false">
      <c r="A28" s="34"/>
      <c r="B28" s="33"/>
      <c r="C28" s="33"/>
      <c r="D28" s="35"/>
      <c r="E28" s="37" t="str">
        <f aca="false">IF(D28="","",IFERROR(INDEX(Subs!$D$6:$D$25,MATCH($B28,Subs!$A$6:$A$25,0)),0))</f>
        <v/>
      </c>
      <c r="F28" s="38" t="str">
        <f aca="false">IF(D28="","",ROUND(D28*E28,2))</f>
        <v/>
      </c>
      <c r="G28" s="35"/>
      <c r="H28" s="34"/>
      <c r="I28" s="33"/>
    </row>
    <row r="29" customFormat="false" ht="15" hidden="false" customHeight="false" outlineLevel="0" collapsed="false">
      <c r="A29" s="34"/>
      <c r="B29" s="33"/>
      <c r="C29" s="33"/>
      <c r="D29" s="35"/>
      <c r="E29" s="37" t="str">
        <f aca="false">IF(D29="","",IFERROR(INDEX(Subs!$D$6:$D$25,MATCH($B29,Subs!$A$6:$A$25,0)),0))</f>
        <v/>
      </c>
      <c r="F29" s="38" t="str">
        <f aca="false">IF(D29="","",ROUND(D29*E29,2))</f>
        <v/>
      </c>
      <c r="G29" s="35"/>
      <c r="H29" s="34"/>
      <c r="I29" s="33"/>
    </row>
    <row r="30" customFormat="false" ht="15" hidden="false" customHeight="false" outlineLevel="0" collapsed="false">
      <c r="A30" s="34"/>
      <c r="B30" s="33"/>
      <c r="C30" s="33"/>
      <c r="D30" s="35"/>
      <c r="E30" s="37" t="str">
        <f aca="false">IF(D30="","",IFERROR(INDEX(Subs!$D$6:$D$25,MATCH($B30,Subs!$A$6:$A$25,0)),0))</f>
        <v/>
      </c>
      <c r="F30" s="38" t="str">
        <f aca="false">IF(D30="","",ROUND(D30*E30,2))</f>
        <v/>
      </c>
      <c r="G30" s="35"/>
      <c r="H30" s="34"/>
      <c r="I30" s="33"/>
    </row>
    <row r="31" customFormat="false" ht="15" hidden="false" customHeight="false" outlineLevel="0" collapsed="false">
      <c r="A31" s="34"/>
      <c r="B31" s="33"/>
      <c r="C31" s="33"/>
      <c r="D31" s="35"/>
      <c r="E31" s="37" t="str">
        <f aca="false">IF(D31="","",IFERROR(INDEX(Subs!$D$6:$D$25,MATCH($B31,Subs!$A$6:$A$25,0)),0))</f>
        <v/>
      </c>
      <c r="F31" s="38" t="str">
        <f aca="false">IF(D31="","",ROUND(D31*E31,2))</f>
        <v/>
      </c>
      <c r="G31" s="35"/>
      <c r="H31" s="34"/>
      <c r="I31" s="33"/>
    </row>
    <row r="32" customFormat="false" ht="15" hidden="false" customHeight="false" outlineLevel="0" collapsed="false">
      <c r="A32" s="34"/>
      <c r="B32" s="33"/>
      <c r="C32" s="33"/>
      <c r="D32" s="35"/>
      <c r="E32" s="37" t="str">
        <f aca="false">IF(D32="","",IFERROR(INDEX(Subs!$D$6:$D$25,MATCH($B32,Subs!$A$6:$A$25,0)),0))</f>
        <v/>
      </c>
      <c r="F32" s="38" t="str">
        <f aca="false">IF(D32="","",ROUND(D32*E32,2))</f>
        <v/>
      </c>
      <c r="G32" s="35"/>
      <c r="H32" s="34"/>
      <c r="I32" s="33"/>
    </row>
    <row r="33" customFormat="false" ht="15" hidden="false" customHeight="false" outlineLevel="0" collapsed="false">
      <c r="A33" s="34"/>
      <c r="B33" s="33"/>
      <c r="C33" s="33"/>
      <c r="D33" s="35"/>
      <c r="E33" s="37" t="str">
        <f aca="false">IF(D33="","",IFERROR(INDEX(Subs!$D$6:$D$25,MATCH($B33,Subs!$A$6:$A$25,0)),0))</f>
        <v/>
      </c>
      <c r="F33" s="38" t="str">
        <f aca="false">IF(D33="","",ROUND(D33*E33,2))</f>
        <v/>
      </c>
      <c r="G33" s="35"/>
      <c r="H33" s="34"/>
      <c r="I33" s="33"/>
    </row>
    <row r="34" customFormat="false" ht="15" hidden="false" customHeight="false" outlineLevel="0" collapsed="false">
      <c r="A34" s="34"/>
      <c r="B34" s="33"/>
      <c r="C34" s="33"/>
      <c r="D34" s="35"/>
      <c r="E34" s="37" t="str">
        <f aca="false">IF(D34="","",IFERROR(INDEX(Subs!$D$6:$D$25,MATCH($B34,Subs!$A$6:$A$25,0)),0))</f>
        <v/>
      </c>
      <c r="F34" s="38" t="str">
        <f aca="false">IF(D34="","",ROUND(D34*E34,2))</f>
        <v/>
      </c>
      <c r="G34" s="35"/>
      <c r="H34" s="34"/>
      <c r="I34" s="33"/>
    </row>
    <row r="35" customFormat="false" ht="15" hidden="false" customHeight="false" outlineLevel="0" collapsed="false">
      <c r="A35" s="34"/>
      <c r="B35" s="33"/>
      <c r="C35" s="33"/>
      <c r="D35" s="35"/>
      <c r="E35" s="37" t="str">
        <f aca="false">IF(D35="","",IFERROR(INDEX(Subs!$D$6:$D$25,MATCH($B35,Subs!$A$6:$A$25,0)),0))</f>
        <v/>
      </c>
      <c r="F35" s="38" t="str">
        <f aca="false">IF(D35="","",ROUND(D35*E35,2))</f>
        <v/>
      </c>
      <c r="G35" s="35"/>
      <c r="H35" s="34"/>
      <c r="I35" s="33"/>
    </row>
    <row r="36" customFormat="false" ht="15" hidden="false" customHeight="false" outlineLevel="0" collapsed="false">
      <c r="A36" s="34"/>
      <c r="B36" s="33"/>
      <c r="C36" s="33"/>
      <c r="D36" s="35"/>
      <c r="E36" s="37" t="str">
        <f aca="false">IF(D36="","",IFERROR(INDEX(Subs!$D$6:$D$25,MATCH($B36,Subs!$A$6:$A$25,0)),0))</f>
        <v/>
      </c>
      <c r="F36" s="38" t="str">
        <f aca="false">IF(D36="","",ROUND(D36*E36,2))</f>
        <v/>
      </c>
      <c r="G36" s="35"/>
      <c r="H36" s="34"/>
      <c r="I36" s="33"/>
    </row>
    <row r="37" customFormat="false" ht="15" hidden="false" customHeight="false" outlineLevel="0" collapsed="false">
      <c r="A37" s="34"/>
      <c r="B37" s="33"/>
      <c r="C37" s="33"/>
      <c r="D37" s="35"/>
      <c r="E37" s="37" t="str">
        <f aca="false">IF(D37="","",IFERROR(INDEX(Subs!$D$6:$D$25,MATCH($B37,Subs!$A$6:$A$25,0)),0))</f>
        <v/>
      </c>
      <c r="F37" s="38" t="str">
        <f aca="false">IF(D37="","",ROUND(D37*E37,2))</f>
        <v/>
      </c>
      <c r="G37" s="35"/>
      <c r="H37" s="34"/>
      <c r="I37" s="33"/>
    </row>
    <row r="38" customFormat="false" ht="15" hidden="false" customHeight="false" outlineLevel="0" collapsed="false">
      <c r="A38" s="34"/>
      <c r="B38" s="33"/>
      <c r="C38" s="33"/>
      <c r="D38" s="35"/>
      <c r="E38" s="37" t="str">
        <f aca="false">IF(D38="","",IFERROR(INDEX(Subs!$D$6:$D$25,MATCH($B38,Subs!$A$6:$A$25,0)),0))</f>
        <v/>
      </c>
      <c r="F38" s="38" t="str">
        <f aca="false">IF(D38="","",ROUND(D38*E38,2))</f>
        <v/>
      </c>
      <c r="G38" s="35"/>
      <c r="H38" s="34"/>
      <c r="I38" s="33"/>
    </row>
    <row r="39" customFormat="false" ht="15" hidden="false" customHeight="false" outlineLevel="0" collapsed="false">
      <c r="A39" s="34"/>
      <c r="B39" s="33"/>
      <c r="C39" s="33"/>
      <c r="D39" s="35"/>
      <c r="E39" s="37" t="str">
        <f aca="false">IF(D39="","",IFERROR(INDEX(Subs!$D$6:$D$25,MATCH($B39,Subs!$A$6:$A$25,0)),0))</f>
        <v/>
      </c>
      <c r="F39" s="38" t="str">
        <f aca="false">IF(D39="","",ROUND(D39*E39,2))</f>
        <v/>
      </c>
      <c r="G39" s="35"/>
      <c r="H39" s="34"/>
      <c r="I39" s="33"/>
    </row>
    <row r="40" customFormat="false" ht="15" hidden="false" customHeight="false" outlineLevel="0" collapsed="false">
      <c r="A40" s="34"/>
      <c r="B40" s="33"/>
      <c r="C40" s="33"/>
      <c r="D40" s="35"/>
      <c r="E40" s="37" t="str">
        <f aca="false">IF(D40="","",IFERROR(INDEX(Subs!$D$6:$D$25,MATCH($B40,Subs!$A$6:$A$25,0)),0))</f>
        <v/>
      </c>
      <c r="F40" s="38" t="str">
        <f aca="false">IF(D40="","",ROUND(D40*E40,2))</f>
        <v/>
      </c>
      <c r="G40" s="35"/>
      <c r="H40" s="34"/>
      <c r="I40" s="33"/>
    </row>
    <row r="41" customFormat="false" ht="15" hidden="false" customHeight="false" outlineLevel="0" collapsed="false">
      <c r="A41" s="34"/>
      <c r="B41" s="33"/>
      <c r="C41" s="33"/>
      <c r="D41" s="35"/>
      <c r="E41" s="37" t="str">
        <f aca="false">IF(D41="","",IFERROR(INDEX(Subs!$D$6:$D$25,MATCH($B41,Subs!$A$6:$A$25,0)),0))</f>
        <v/>
      </c>
      <c r="F41" s="38" t="str">
        <f aca="false">IF(D41="","",ROUND(D41*E41,2))</f>
        <v/>
      </c>
      <c r="G41" s="35"/>
      <c r="H41" s="34"/>
      <c r="I41" s="33"/>
    </row>
    <row r="42" customFormat="false" ht="15" hidden="false" customHeight="false" outlineLevel="0" collapsed="false">
      <c r="A42" s="34"/>
      <c r="B42" s="33"/>
      <c r="C42" s="33"/>
      <c r="D42" s="35"/>
      <c r="E42" s="37" t="str">
        <f aca="false">IF(D42="","",IFERROR(INDEX(Subs!$D$6:$D$25,MATCH($B42,Subs!$A$6:$A$25,0)),0))</f>
        <v/>
      </c>
      <c r="F42" s="38" t="str">
        <f aca="false">IF(D42="","",ROUND(D42*E42,2))</f>
        <v/>
      </c>
      <c r="G42" s="35"/>
      <c r="H42" s="34"/>
      <c r="I42" s="33"/>
    </row>
    <row r="43" customFormat="false" ht="15" hidden="false" customHeight="false" outlineLevel="0" collapsed="false">
      <c r="A43" s="34"/>
      <c r="B43" s="33"/>
      <c r="C43" s="33"/>
      <c r="D43" s="35"/>
      <c r="E43" s="37" t="str">
        <f aca="false">IF(D43="","",IFERROR(INDEX(Subs!$D$6:$D$25,MATCH($B43,Subs!$A$6:$A$25,0)),0))</f>
        <v/>
      </c>
      <c r="F43" s="38" t="str">
        <f aca="false">IF(D43="","",ROUND(D43*E43,2))</f>
        <v/>
      </c>
      <c r="G43" s="35"/>
      <c r="H43" s="34"/>
      <c r="I43" s="33"/>
    </row>
    <row r="44" customFormat="false" ht="15" hidden="false" customHeight="false" outlineLevel="0" collapsed="false">
      <c r="A44" s="34"/>
      <c r="B44" s="33"/>
      <c r="C44" s="33"/>
      <c r="D44" s="35"/>
      <c r="E44" s="37" t="str">
        <f aca="false">IF(D44="","",IFERROR(INDEX(Subs!$D$6:$D$25,MATCH($B44,Subs!$A$6:$A$25,0)),0))</f>
        <v/>
      </c>
      <c r="F44" s="38" t="str">
        <f aca="false">IF(D44="","",ROUND(D44*E44,2))</f>
        <v/>
      </c>
      <c r="G44" s="35"/>
      <c r="H44" s="34"/>
      <c r="I44" s="33"/>
    </row>
    <row r="45" customFormat="false" ht="15" hidden="false" customHeight="false" outlineLevel="0" collapsed="false">
      <c r="A45" s="34"/>
      <c r="B45" s="33"/>
      <c r="C45" s="33"/>
      <c r="D45" s="35"/>
      <c r="E45" s="37" t="str">
        <f aca="false">IF(D45="","",IFERROR(INDEX(Subs!$D$6:$D$25,MATCH($B45,Subs!$A$6:$A$25,0)),0))</f>
        <v/>
      </c>
      <c r="F45" s="38" t="str">
        <f aca="false">IF(D45="","",ROUND(D45*E45,2))</f>
        <v/>
      </c>
      <c r="G45" s="35"/>
      <c r="H45" s="34"/>
      <c r="I45" s="33"/>
    </row>
    <row r="46" customFormat="false" ht="15" hidden="false" customHeight="false" outlineLevel="0" collapsed="false">
      <c r="A46" s="34"/>
      <c r="B46" s="33"/>
      <c r="C46" s="33"/>
      <c r="D46" s="35"/>
      <c r="E46" s="37" t="str">
        <f aca="false">IF(D46="","",IFERROR(INDEX(Subs!$D$6:$D$25,MATCH($B46,Subs!$A$6:$A$25,0)),0))</f>
        <v/>
      </c>
      <c r="F46" s="38" t="str">
        <f aca="false">IF(D46="","",ROUND(D46*E46,2))</f>
        <v/>
      </c>
      <c r="G46" s="35"/>
      <c r="H46" s="34"/>
      <c r="I46" s="33"/>
    </row>
    <row r="47" customFormat="false" ht="15" hidden="false" customHeight="false" outlineLevel="0" collapsed="false">
      <c r="A47" s="34"/>
      <c r="B47" s="33"/>
      <c r="C47" s="33"/>
      <c r="D47" s="35"/>
      <c r="E47" s="37" t="str">
        <f aca="false">IF(D47="","",IFERROR(INDEX(Subs!$D$6:$D$25,MATCH($B47,Subs!$A$6:$A$25,0)),0))</f>
        <v/>
      </c>
      <c r="F47" s="38" t="str">
        <f aca="false">IF(D47="","",ROUND(D47*E47,2))</f>
        <v/>
      </c>
      <c r="G47" s="35"/>
      <c r="H47" s="34"/>
      <c r="I47" s="33"/>
    </row>
    <row r="48" customFormat="false" ht="15" hidden="false" customHeight="false" outlineLevel="0" collapsed="false">
      <c r="A48" s="34"/>
      <c r="B48" s="33"/>
      <c r="C48" s="33"/>
      <c r="D48" s="35"/>
      <c r="E48" s="37" t="str">
        <f aca="false">IF(D48="","",IFERROR(INDEX(Subs!$D$6:$D$25,MATCH($B48,Subs!$A$6:$A$25,0)),0))</f>
        <v/>
      </c>
      <c r="F48" s="38" t="str">
        <f aca="false">IF(D48="","",ROUND(D48*E48,2))</f>
        <v/>
      </c>
      <c r="G48" s="35"/>
      <c r="H48" s="34"/>
      <c r="I48" s="33"/>
    </row>
    <row r="49" customFormat="false" ht="15" hidden="false" customHeight="false" outlineLevel="0" collapsed="false">
      <c r="A49" s="34"/>
      <c r="B49" s="33"/>
      <c r="C49" s="33"/>
      <c r="D49" s="35"/>
      <c r="E49" s="37" t="str">
        <f aca="false">IF(D49="","",IFERROR(INDEX(Subs!$D$6:$D$25,MATCH($B49,Subs!$A$6:$A$25,0)),0))</f>
        <v/>
      </c>
      <c r="F49" s="38" t="str">
        <f aca="false">IF(D49="","",ROUND(D49*E49,2))</f>
        <v/>
      </c>
      <c r="G49" s="35"/>
      <c r="H49" s="34"/>
      <c r="I49" s="33"/>
    </row>
    <row r="50" customFormat="false" ht="15" hidden="false" customHeight="false" outlineLevel="0" collapsed="false">
      <c r="A50" s="34"/>
      <c r="B50" s="33"/>
      <c r="C50" s="33"/>
      <c r="D50" s="35"/>
      <c r="E50" s="37" t="str">
        <f aca="false">IF(D50="","",IFERROR(INDEX(Subs!$D$6:$D$25,MATCH($B50,Subs!$A$6:$A$25,0)),0))</f>
        <v/>
      </c>
      <c r="F50" s="38" t="str">
        <f aca="false">IF(D50="","",ROUND(D50*E50,2))</f>
        <v/>
      </c>
      <c r="G50" s="35"/>
      <c r="H50" s="34"/>
      <c r="I50" s="33"/>
    </row>
    <row r="51" customFormat="false" ht="15" hidden="false" customHeight="false" outlineLevel="0" collapsed="false">
      <c r="A51" s="34"/>
      <c r="B51" s="33"/>
      <c r="C51" s="33"/>
      <c r="D51" s="35"/>
      <c r="E51" s="37" t="str">
        <f aca="false">IF(D51="","",IFERROR(INDEX(Subs!$D$6:$D$25,MATCH($B51,Subs!$A$6:$A$25,0)),0))</f>
        <v/>
      </c>
      <c r="F51" s="38" t="str">
        <f aca="false">IF(D51="","",ROUND(D51*E51,2))</f>
        <v/>
      </c>
      <c r="G51" s="35"/>
      <c r="H51" s="34"/>
      <c r="I51" s="33"/>
    </row>
    <row r="52" customFormat="false" ht="15" hidden="false" customHeight="false" outlineLevel="0" collapsed="false">
      <c r="A52" s="34"/>
      <c r="B52" s="33"/>
      <c r="C52" s="33"/>
      <c r="D52" s="35"/>
      <c r="E52" s="37" t="str">
        <f aca="false">IF(D52="","",IFERROR(INDEX(Subs!$D$6:$D$25,MATCH($B52,Subs!$A$6:$A$25,0)),0))</f>
        <v/>
      </c>
      <c r="F52" s="38" t="str">
        <f aca="false">IF(D52="","",ROUND(D52*E52,2))</f>
        <v/>
      </c>
      <c r="G52" s="35"/>
      <c r="H52" s="34"/>
      <c r="I52" s="33"/>
    </row>
    <row r="53" customFormat="false" ht="15" hidden="false" customHeight="false" outlineLevel="0" collapsed="false">
      <c r="A53" s="34"/>
      <c r="B53" s="33"/>
      <c r="C53" s="33"/>
      <c r="D53" s="35"/>
      <c r="E53" s="37" t="str">
        <f aca="false">IF(D53="","",IFERROR(INDEX(Subs!$D$6:$D$25,MATCH($B53,Subs!$A$6:$A$25,0)),0))</f>
        <v/>
      </c>
      <c r="F53" s="38" t="str">
        <f aca="false">IF(D53="","",ROUND(D53*E53,2))</f>
        <v/>
      </c>
      <c r="G53" s="35"/>
      <c r="H53" s="34"/>
      <c r="I53" s="33"/>
    </row>
    <row r="54" customFormat="false" ht="15" hidden="false" customHeight="false" outlineLevel="0" collapsed="false">
      <c r="A54" s="34"/>
      <c r="B54" s="33"/>
      <c r="C54" s="33"/>
      <c r="D54" s="35"/>
      <c r="E54" s="37" t="str">
        <f aca="false">IF(D54="","",IFERROR(INDEX(Subs!$D$6:$D$25,MATCH($B54,Subs!$A$6:$A$25,0)),0))</f>
        <v/>
      </c>
      <c r="F54" s="38" t="str">
        <f aca="false">IF(D54="","",ROUND(D54*E54,2))</f>
        <v/>
      </c>
      <c r="G54" s="35"/>
      <c r="H54" s="34"/>
      <c r="I54" s="33"/>
    </row>
    <row r="55" customFormat="false" ht="15" hidden="false" customHeight="false" outlineLevel="0" collapsed="false">
      <c r="A55" s="34"/>
      <c r="B55" s="33"/>
      <c r="C55" s="33"/>
      <c r="D55" s="35"/>
      <c r="E55" s="37" t="str">
        <f aca="false">IF(D55="","",IFERROR(INDEX(Subs!$D$6:$D$25,MATCH($B55,Subs!$A$6:$A$25,0)),0))</f>
        <v/>
      </c>
      <c r="F55" s="38" t="str">
        <f aca="false">IF(D55="","",ROUND(D55*E55,2))</f>
        <v/>
      </c>
      <c r="G55" s="35"/>
      <c r="H55" s="34"/>
      <c r="I55" s="33"/>
    </row>
    <row r="56" customFormat="false" ht="15" hidden="false" customHeight="false" outlineLevel="0" collapsed="false">
      <c r="A56" s="34"/>
      <c r="B56" s="33"/>
      <c r="C56" s="33"/>
      <c r="D56" s="35"/>
      <c r="E56" s="37" t="str">
        <f aca="false">IF(D56="","",IFERROR(INDEX(Subs!$D$6:$D$25,MATCH($B56,Subs!$A$6:$A$25,0)),0))</f>
        <v/>
      </c>
      <c r="F56" s="38" t="str">
        <f aca="false">IF(D56="","",ROUND(D56*E56,2))</f>
        <v/>
      </c>
      <c r="G56" s="35"/>
      <c r="H56" s="34"/>
      <c r="I56" s="33"/>
    </row>
    <row r="57" customFormat="false" ht="15" hidden="false" customHeight="false" outlineLevel="0" collapsed="false">
      <c r="A57" s="34"/>
      <c r="B57" s="33"/>
      <c r="C57" s="33"/>
      <c r="D57" s="35"/>
      <c r="E57" s="37" t="str">
        <f aca="false">IF(D57="","",IFERROR(INDEX(Subs!$D$6:$D$25,MATCH($B57,Subs!$A$6:$A$25,0)),0))</f>
        <v/>
      </c>
      <c r="F57" s="38" t="str">
        <f aca="false">IF(D57="","",ROUND(D57*E57,2))</f>
        <v/>
      </c>
      <c r="G57" s="35"/>
      <c r="H57" s="34"/>
      <c r="I57" s="33"/>
    </row>
    <row r="58" customFormat="false" ht="15" hidden="false" customHeight="false" outlineLevel="0" collapsed="false">
      <c r="A58" s="34"/>
      <c r="B58" s="33"/>
      <c r="C58" s="33"/>
      <c r="D58" s="35"/>
      <c r="E58" s="37" t="str">
        <f aca="false">IF(D58="","",IFERROR(INDEX(Subs!$D$6:$D$25,MATCH($B58,Subs!$A$6:$A$25,0)),0))</f>
        <v/>
      </c>
      <c r="F58" s="38" t="str">
        <f aca="false">IF(D58="","",ROUND(D58*E58,2))</f>
        <v/>
      </c>
      <c r="G58" s="35"/>
      <c r="H58" s="34"/>
      <c r="I58" s="33"/>
    </row>
    <row r="59" customFormat="false" ht="15" hidden="false" customHeight="false" outlineLevel="0" collapsed="false">
      <c r="A59" s="34"/>
      <c r="B59" s="33"/>
      <c r="C59" s="33"/>
      <c r="D59" s="35"/>
      <c r="E59" s="37" t="str">
        <f aca="false">IF(D59="","",IFERROR(INDEX(Subs!$D$6:$D$25,MATCH($B59,Subs!$A$6:$A$25,0)),0))</f>
        <v/>
      </c>
      <c r="F59" s="38" t="str">
        <f aca="false">IF(D59="","",ROUND(D59*E59,2))</f>
        <v/>
      </c>
      <c r="G59" s="35"/>
      <c r="H59" s="34"/>
      <c r="I59" s="33"/>
    </row>
    <row r="60" customFormat="false" ht="15" hidden="false" customHeight="false" outlineLevel="0" collapsed="false">
      <c r="A60" s="34"/>
      <c r="B60" s="33"/>
      <c r="C60" s="33"/>
      <c r="D60" s="35"/>
      <c r="E60" s="37" t="str">
        <f aca="false">IF(D60="","",IFERROR(INDEX(Subs!$D$6:$D$25,MATCH($B60,Subs!$A$6:$A$25,0)),0))</f>
        <v/>
      </c>
      <c r="F60" s="38" t="str">
        <f aca="false">IF(D60="","",ROUND(D60*E60,2))</f>
        <v/>
      </c>
      <c r="G60" s="35"/>
      <c r="H60" s="34"/>
      <c r="I60" s="33"/>
    </row>
    <row r="61" customFormat="false" ht="15" hidden="false" customHeight="false" outlineLevel="0" collapsed="false">
      <c r="A61" s="34"/>
      <c r="B61" s="33"/>
      <c r="C61" s="33"/>
      <c r="D61" s="35"/>
      <c r="E61" s="37" t="str">
        <f aca="false">IF(D61="","",IFERROR(INDEX(Subs!$D$6:$D$25,MATCH($B61,Subs!$A$6:$A$25,0)),0))</f>
        <v/>
      </c>
      <c r="F61" s="38" t="str">
        <f aca="false">IF(D61="","",ROUND(D61*E61,2))</f>
        <v/>
      </c>
      <c r="G61" s="35"/>
      <c r="H61" s="34"/>
      <c r="I61" s="33"/>
    </row>
    <row r="62" customFormat="false" ht="15" hidden="false" customHeight="false" outlineLevel="0" collapsed="false">
      <c r="A62" s="34"/>
      <c r="B62" s="33"/>
      <c r="C62" s="33"/>
      <c r="D62" s="35"/>
      <c r="E62" s="37" t="str">
        <f aca="false">IF(D62="","",IFERROR(INDEX(Subs!$D$6:$D$25,MATCH($B62,Subs!$A$6:$A$25,0)),0))</f>
        <v/>
      </c>
      <c r="F62" s="38" t="str">
        <f aca="false">IF(D62="","",ROUND(D62*E62,2))</f>
        <v/>
      </c>
      <c r="G62" s="35"/>
      <c r="H62" s="34"/>
      <c r="I62" s="33"/>
    </row>
    <row r="63" customFormat="false" ht="15" hidden="false" customHeight="false" outlineLevel="0" collapsed="false">
      <c r="A63" s="34"/>
      <c r="B63" s="33"/>
      <c r="C63" s="33"/>
      <c r="D63" s="35"/>
      <c r="E63" s="37" t="str">
        <f aca="false">IF(D63="","",IFERROR(INDEX(Subs!$D$6:$D$25,MATCH($B63,Subs!$A$6:$A$25,0)),0))</f>
        <v/>
      </c>
      <c r="F63" s="38" t="str">
        <f aca="false">IF(D63="","",ROUND(D63*E63,2))</f>
        <v/>
      </c>
      <c r="G63" s="35"/>
      <c r="H63" s="34"/>
      <c r="I63" s="33"/>
    </row>
    <row r="64" customFormat="false" ht="15" hidden="false" customHeight="false" outlineLevel="0" collapsed="false">
      <c r="A64" s="34"/>
      <c r="B64" s="33"/>
      <c r="C64" s="33"/>
      <c r="D64" s="35"/>
      <c r="E64" s="37" t="str">
        <f aca="false">IF(D64="","",IFERROR(INDEX(Subs!$D$6:$D$25,MATCH($B64,Subs!$A$6:$A$25,0)),0))</f>
        <v/>
      </c>
      <c r="F64" s="38" t="str">
        <f aca="false">IF(D64="","",ROUND(D64*E64,2))</f>
        <v/>
      </c>
      <c r="G64" s="35"/>
      <c r="H64" s="34"/>
      <c r="I64" s="33"/>
    </row>
    <row r="65" customFormat="false" ht="15" hidden="false" customHeight="false" outlineLevel="0" collapsed="false">
      <c r="A65" s="34"/>
      <c r="B65" s="33"/>
      <c r="C65" s="33"/>
      <c r="D65" s="35"/>
      <c r="E65" s="37" t="str">
        <f aca="false">IF(D65="","",IFERROR(INDEX(Subs!$D$6:$D$25,MATCH($B65,Subs!$A$6:$A$25,0)),0))</f>
        <v/>
      </c>
      <c r="F65" s="38" t="str">
        <f aca="false">IF(D65="","",ROUND(D65*E65,2))</f>
        <v/>
      </c>
      <c r="G65" s="35"/>
      <c r="H65" s="34"/>
      <c r="I65" s="33"/>
    </row>
    <row r="66" customFormat="false" ht="15" hidden="false" customHeight="false" outlineLevel="0" collapsed="false">
      <c r="A66" s="34"/>
      <c r="B66" s="33"/>
      <c r="C66" s="33"/>
      <c r="D66" s="35"/>
      <c r="E66" s="37" t="str">
        <f aca="false">IF(D66="","",IFERROR(INDEX(Subs!$D$6:$D$25,MATCH($B66,Subs!$A$6:$A$25,0)),0))</f>
        <v/>
      </c>
      <c r="F66" s="38" t="str">
        <f aca="false">IF(D66="","",ROUND(D66*E66,2))</f>
        <v/>
      </c>
      <c r="G66" s="35"/>
      <c r="H66" s="34"/>
      <c r="I66" s="33"/>
    </row>
    <row r="67" customFormat="false" ht="15" hidden="false" customHeight="false" outlineLevel="0" collapsed="false">
      <c r="A67" s="34"/>
      <c r="B67" s="33"/>
      <c r="C67" s="33"/>
      <c r="D67" s="35"/>
      <c r="E67" s="37" t="str">
        <f aca="false">IF(D67="","",IFERROR(INDEX(Subs!$D$6:$D$25,MATCH($B67,Subs!$A$6:$A$25,0)),0))</f>
        <v/>
      </c>
      <c r="F67" s="38" t="str">
        <f aca="false">IF(D67="","",ROUND(D67*E67,2))</f>
        <v/>
      </c>
      <c r="G67" s="35"/>
      <c r="H67" s="34"/>
      <c r="I67" s="33"/>
    </row>
    <row r="68" customFormat="false" ht="15" hidden="false" customHeight="false" outlineLevel="0" collapsed="false">
      <c r="A68" s="34"/>
      <c r="B68" s="33"/>
      <c r="C68" s="33"/>
      <c r="D68" s="35"/>
      <c r="E68" s="37" t="str">
        <f aca="false">IF(D68="","",IFERROR(INDEX(Subs!$D$6:$D$25,MATCH($B68,Subs!$A$6:$A$25,0)),0))</f>
        <v/>
      </c>
      <c r="F68" s="38" t="str">
        <f aca="false">IF(D68="","",ROUND(D68*E68,2))</f>
        <v/>
      </c>
      <c r="G68" s="35"/>
      <c r="H68" s="34"/>
      <c r="I68" s="33"/>
    </row>
    <row r="69" customFormat="false" ht="15" hidden="false" customHeight="false" outlineLevel="0" collapsed="false">
      <c r="A69" s="34"/>
      <c r="B69" s="33"/>
      <c r="C69" s="33"/>
      <c r="D69" s="35"/>
      <c r="E69" s="37" t="str">
        <f aca="false">IF(D69="","",IFERROR(INDEX(Subs!$D$6:$D$25,MATCH($B69,Subs!$A$6:$A$25,0)),0))</f>
        <v/>
      </c>
      <c r="F69" s="38" t="str">
        <f aca="false">IF(D69="","",ROUND(D69*E69,2))</f>
        <v/>
      </c>
      <c r="G69" s="35"/>
      <c r="H69" s="34"/>
      <c r="I69" s="33"/>
    </row>
    <row r="70" customFormat="false" ht="15" hidden="false" customHeight="false" outlineLevel="0" collapsed="false">
      <c r="A70" s="34"/>
      <c r="B70" s="33"/>
      <c r="C70" s="33"/>
      <c r="D70" s="35"/>
      <c r="E70" s="37" t="str">
        <f aca="false">IF(D70="","",IFERROR(INDEX(Subs!$D$6:$D$25,MATCH($B70,Subs!$A$6:$A$25,0)),0))</f>
        <v/>
      </c>
      <c r="F70" s="38" t="str">
        <f aca="false">IF(D70="","",ROUND(D70*E70,2))</f>
        <v/>
      </c>
      <c r="G70" s="35"/>
      <c r="H70" s="34"/>
      <c r="I70" s="33"/>
    </row>
    <row r="71" customFormat="false" ht="15" hidden="false" customHeight="false" outlineLevel="0" collapsed="false">
      <c r="A71" s="34"/>
      <c r="B71" s="33"/>
      <c r="C71" s="33"/>
      <c r="D71" s="35"/>
      <c r="E71" s="37" t="str">
        <f aca="false">IF(D71="","",IFERROR(INDEX(Subs!$D$6:$D$25,MATCH($B71,Subs!$A$6:$A$25,0)),0))</f>
        <v/>
      </c>
      <c r="F71" s="38" t="str">
        <f aca="false">IF(D71="","",ROUND(D71*E71,2))</f>
        <v/>
      </c>
      <c r="G71" s="35"/>
      <c r="H71" s="34"/>
      <c r="I71" s="33"/>
    </row>
    <row r="72" customFormat="false" ht="15" hidden="false" customHeight="false" outlineLevel="0" collapsed="false">
      <c r="A72" s="34"/>
      <c r="B72" s="33"/>
      <c r="C72" s="33"/>
      <c r="D72" s="35"/>
      <c r="E72" s="37" t="str">
        <f aca="false">IF(D72="","",IFERROR(INDEX(Subs!$D$6:$D$25,MATCH($B72,Subs!$A$6:$A$25,0)),0))</f>
        <v/>
      </c>
      <c r="F72" s="38" t="str">
        <f aca="false">IF(D72="","",ROUND(D72*E72,2))</f>
        <v/>
      </c>
      <c r="G72" s="35"/>
      <c r="H72" s="34"/>
      <c r="I72" s="33"/>
    </row>
    <row r="73" customFormat="false" ht="15" hidden="false" customHeight="false" outlineLevel="0" collapsed="false">
      <c r="A73" s="34"/>
      <c r="B73" s="33"/>
      <c r="C73" s="33"/>
      <c r="D73" s="35"/>
      <c r="E73" s="37" t="str">
        <f aca="false">IF(D73="","",IFERROR(INDEX(Subs!$D$6:$D$25,MATCH($B73,Subs!$A$6:$A$25,0)),0))</f>
        <v/>
      </c>
      <c r="F73" s="38" t="str">
        <f aca="false">IF(D73="","",ROUND(D73*E73,2))</f>
        <v/>
      </c>
      <c r="G73" s="35"/>
      <c r="H73" s="34"/>
      <c r="I73" s="33"/>
    </row>
    <row r="74" customFormat="false" ht="15" hidden="false" customHeight="false" outlineLevel="0" collapsed="false">
      <c r="A74" s="34"/>
      <c r="B74" s="33"/>
      <c r="C74" s="33"/>
      <c r="D74" s="35"/>
      <c r="E74" s="37" t="str">
        <f aca="false">IF(D74="","",IFERROR(INDEX(Subs!$D$6:$D$25,MATCH($B74,Subs!$A$6:$A$25,0)),0))</f>
        <v/>
      </c>
      <c r="F74" s="38" t="str">
        <f aca="false">IF(D74="","",ROUND(D74*E74,2))</f>
        <v/>
      </c>
      <c r="G74" s="35"/>
      <c r="H74" s="34"/>
      <c r="I74" s="33"/>
    </row>
    <row r="75" customFormat="false" ht="15" hidden="false" customHeight="false" outlineLevel="0" collapsed="false">
      <c r="A75" s="34"/>
      <c r="B75" s="33"/>
      <c r="C75" s="33"/>
      <c r="D75" s="35"/>
      <c r="E75" s="37" t="str">
        <f aca="false">IF(D75="","",IFERROR(INDEX(Subs!$D$6:$D$25,MATCH($B75,Subs!$A$6:$A$25,0)),0))</f>
        <v/>
      </c>
      <c r="F75" s="38" t="str">
        <f aca="false">IF(D75="","",ROUND(D75*E75,2))</f>
        <v/>
      </c>
      <c r="G75" s="35"/>
      <c r="H75" s="34"/>
      <c r="I75" s="33"/>
    </row>
    <row r="76" customFormat="false" ht="15" hidden="false" customHeight="false" outlineLevel="0" collapsed="false">
      <c r="A76" s="34"/>
      <c r="B76" s="33"/>
      <c r="C76" s="33"/>
      <c r="D76" s="35"/>
      <c r="E76" s="37" t="str">
        <f aca="false">IF(D76="","",IFERROR(INDEX(Subs!$D$6:$D$25,MATCH($B76,Subs!$A$6:$A$25,0)),0))</f>
        <v/>
      </c>
      <c r="F76" s="38" t="str">
        <f aca="false">IF(D76="","",ROUND(D76*E76,2))</f>
        <v/>
      </c>
      <c r="G76" s="35"/>
      <c r="H76" s="34"/>
      <c r="I76" s="33"/>
    </row>
    <row r="77" customFormat="false" ht="15" hidden="false" customHeight="false" outlineLevel="0" collapsed="false">
      <c r="A77" s="34"/>
      <c r="B77" s="33"/>
      <c r="C77" s="33"/>
      <c r="D77" s="35"/>
      <c r="E77" s="37" t="str">
        <f aca="false">IF(D77="","",IFERROR(INDEX(Subs!$D$6:$D$25,MATCH($B77,Subs!$A$6:$A$25,0)),0))</f>
        <v/>
      </c>
      <c r="F77" s="38" t="str">
        <f aca="false">IF(D77="","",ROUND(D77*E77,2))</f>
        <v/>
      </c>
      <c r="G77" s="35"/>
      <c r="H77" s="34"/>
      <c r="I77" s="33"/>
    </row>
    <row r="78" customFormat="false" ht="15" hidden="false" customHeight="false" outlineLevel="0" collapsed="false">
      <c r="A78" s="34"/>
      <c r="B78" s="33"/>
      <c r="C78" s="33"/>
      <c r="D78" s="35"/>
      <c r="E78" s="37" t="str">
        <f aca="false">IF(D78="","",IFERROR(INDEX(Subs!$D$6:$D$25,MATCH($B78,Subs!$A$6:$A$25,0)),0))</f>
        <v/>
      </c>
      <c r="F78" s="38" t="str">
        <f aca="false">IF(D78="","",ROUND(D78*E78,2))</f>
        <v/>
      </c>
      <c r="G78" s="35"/>
      <c r="H78" s="34"/>
      <c r="I78" s="33"/>
    </row>
    <row r="79" customFormat="false" ht="15" hidden="false" customHeight="false" outlineLevel="0" collapsed="false">
      <c r="A79" s="34"/>
      <c r="B79" s="33"/>
      <c r="C79" s="33"/>
      <c r="D79" s="35"/>
      <c r="E79" s="37" t="str">
        <f aca="false">IF(D79="","",IFERROR(INDEX(Subs!$D$6:$D$25,MATCH($B79,Subs!$A$6:$A$25,0)),0))</f>
        <v/>
      </c>
      <c r="F79" s="38" t="str">
        <f aca="false">IF(D79="","",ROUND(D79*E79,2))</f>
        <v/>
      </c>
      <c r="G79" s="35"/>
      <c r="H79" s="34"/>
      <c r="I79" s="33"/>
    </row>
    <row r="80" customFormat="false" ht="15" hidden="false" customHeight="false" outlineLevel="0" collapsed="false">
      <c r="A80" s="34"/>
      <c r="B80" s="33"/>
      <c r="C80" s="33"/>
      <c r="D80" s="35"/>
      <c r="E80" s="37" t="str">
        <f aca="false">IF(D80="","",IFERROR(INDEX(Subs!$D$6:$D$25,MATCH($B80,Subs!$A$6:$A$25,0)),0))</f>
        <v/>
      </c>
      <c r="F80" s="38" t="str">
        <f aca="false">IF(D80="","",ROUND(D80*E80,2))</f>
        <v/>
      </c>
      <c r="G80" s="35"/>
      <c r="H80" s="34"/>
      <c r="I80" s="33"/>
    </row>
    <row r="81" customFormat="false" ht="15" hidden="false" customHeight="false" outlineLevel="0" collapsed="false">
      <c r="A81" s="34"/>
      <c r="B81" s="33"/>
      <c r="C81" s="33"/>
      <c r="D81" s="35"/>
      <c r="E81" s="37" t="str">
        <f aca="false">IF(D81="","",IFERROR(INDEX(Subs!$D$6:$D$25,MATCH($B81,Subs!$A$6:$A$25,0)),0))</f>
        <v/>
      </c>
      <c r="F81" s="38" t="str">
        <f aca="false">IF(D81="","",ROUND(D81*E81,2))</f>
        <v/>
      </c>
      <c r="G81" s="35"/>
      <c r="H81" s="34"/>
      <c r="I81" s="33"/>
    </row>
    <row r="82" customFormat="false" ht="15" hidden="false" customHeight="false" outlineLevel="0" collapsed="false">
      <c r="A82" s="34"/>
      <c r="B82" s="33"/>
      <c r="C82" s="33"/>
      <c r="D82" s="35"/>
      <c r="E82" s="37" t="str">
        <f aca="false">IF(D82="","",IFERROR(INDEX(Subs!$D$6:$D$25,MATCH($B82,Subs!$A$6:$A$25,0)),0))</f>
        <v/>
      </c>
      <c r="F82" s="38" t="str">
        <f aca="false">IF(D82="","",ROUND(D82*E82,2))</f>
        <v/>
      </c>
      <c r="G82" s="35"/>
      <c r="H82" s="34"/>
      <c r="I82" s="33"/>
    </row>
    <row r="83" customFormat="false" ht="15" hidden="false" customHeight="false" outlineLevel="0" collapsed="false">
      <c r="A83" s="34"/>
      <c r="B83" s="33"/>
      <c r="C83" s="33"/>
      <c r="D83" s="35"/>
      <c r="E83" s="37" t="str">
        <f aca="false">IF(D83="","",IFERROR(INDEX(Subs!$D$6:$D$25,MATCH($B83,Subs!$A$6:$A$25,0)),0))</f>
        <v/>
      </c>
      <c r="F83" s="38" t="str">
        <f aca="false">IF(D83="","",ROUND(D83*E83,2))</f>
        <v/>
      </c>
      <c r="G83" s="35"/>
      <c r="H83" s="34"/>
      <c r="I83" s="33"/>
    </row>
    <row r="84" customFormat="false" ht="15" hidden="false" customHeight="false" outlineLevel="0" collapsed="false">
      <c r="A84" s="34"/>
      <c r="B84" s="33"/>
      <c r="C84" s="33"/>
      <c r="D84" s="35"/>
      <c r="E84" s="37" t="str">
        <f aca="false">IF(D84="","",IFERROR(INDEX(Subs!$D$6:$D$25,MATCH($B84,Subs!$A$6:$A$25,0)),0))</f>
        <v/>
      </c>
      <c r="F84" s="38" t="str">
        <f aca="false">IF(D84="","",ROUND(D84*E84,2))</f>
        <v/>
      </c>
      <c r="G84" s="35"/>
      <c r="H84" s="34"/>
      <c r="I84" s="33"/>
    </row>
    <row r="85" customFormat="false" ht="15" hidden="false" customHeight="false" outlineLevel="0" collapsed="false">
      <c r="A85" s="34"/>
      <c r="B85" s="33"/>
      <c r="C85" s="33"/>
      <c r="D85" s="35"/>
      <c r="E85" s="37" t="str">
        <f aca="false">IF(D85="","",IFERROR(INDEX(Subs!$D$6:$D$25,MATCH($B85,Subs!$A$6:$A$25,0)),0))</f>
        <v/>
      </c>
      <c r="F85" s="38" t="str">
        <f aca="false">IF(D85="","",ROUND(D85*E85,2))</f>
        <v/>
      </c>
      <c r="G85" s="35"/>
      <c r="H85" s="34"/>
      <c r="I85" s="33"/>
    </row>
    <row r="86" customFormat="false" ht="15" hidden="false" customHeight="false" outlineLevel="0" collapsed="false">
      <c r="A86" s="34"/>
      <c r="B86" s="33"/>
      <c r="C86" s="33"/>
      <c r="D86" s="35"/>
      <c r="E86" s="37" t="str">
        <f aca="false">IF(D86="","",IFERROR(INDEX(Subs!$D$6:$D$25,MATCH($B86,Subs!$A$6:$A$25,0)),0))</f>
        <v/>
      </c>
      <c r="F86" s="38" t="str">
        <f aca="false">IF(D86="","",ROUND(D86*E86,2))</f>
        <v/>
      </c>
      <c r="G86" s="35"/>
      <c r="H86" s="34"/>
      <c r="I86" s="33"/>
    </row>
    <row r="87" customFormat="false" ht="15" hidden="false" customHeight="false" outlineLevel="0" collapsed="false">
      <c r="A87" s="34"/>
      <c r="B87" s="33"/>
      <c r="C87" s="33"/>
      <c r="D87" s="35"/>
      <c r="E87" s="37" t="str">
        <f aca="false">IF(D87="","",IFERROR(INDEX(Subs!$D$6:$D$25,MATCH($B87,Subs!$A$6:$A$25,0)),0))</f>
        <v/>
      </c>
      <c r="F87" s="38" t="str">
        <f aca="false">IF(D87="","",ROUND(D87*E87,2))</f>
        <v/>
      </c>
      <c r="G87" s="35"/>
      <c r="H87" s="34"/>
      <c r="I87" s="33"/>
    </row>
    <row r="88" customFormat="false" ht="15" hidden="false" customHeight="false" outlineLevel="0" collapsed="false">
      <c r="A88" s="34"/>
      <c r="B88" s="33"/>
      <c r="C88" s="33"/>
      <c r="D88" s="35"/>
      <c r="E88" s="37" t="str">
        <f aca="false">IF(D88="","",IFERROR(INDEX(Subs!$D$6:$D$25,MATCH($B88,Subs!$A$6:$A$25,0)),0))</f>
        <v/>
      </c>
      <c r="F88" s="38" t="str">
        <f aca="false">IF(D88="","",ROUND(D88*E88,2))</f>
        <v/>
      </c>
      <c r="G88" s="35"/>
      <c r="H88" s="34"/>
      <c r="I88" s="33"/>
    </row>
    <row r="89" customFormat="false" ht="15" hidden="false" customHeight="false" outlineLevel="0" collapsed="false">
      <c r="A89" s="34"/>
      <c r="B89" s="33"/>
      <c r="C89" s="33"/>
      <c r="D89" s="35"/>
      <c r="E89" s="37" t="str">
        <f aca="false">IF(D89="","",IFERROR(INDEX(Subs!$D$6:$D$25,MATCH($B89,Subs!$A$6:$A$25,0)),0))</f>
        <v/>
      </c>
      <c r="F89" s="38" t="str">
        <f aca="false">IF(D89="","",ROUND(D89*E89,2))</f>
        <v/>
      </c>
      <c r="G89" s="35"/>
      <c r="H89" s="34"/>
      <c r="I89" s="33"/>
    </row>
    <row r="90" customFormat="false" ht="15" hidden="false" customHeight="false" outlineLevel="0" collapsed="false">
      <c r="A90" s="34"/>
      <c r="B90" s="33"/>
      <c r="C90" s="33"/>
      <c r="D90" s="35"/>
      <c r="E90" s="37" t="str">
        <f aca="false">IF(D90="","",IFERROR(INDEX(Subs!$D$6:$D$25,MATCH($B90,Subs!$A$6:$A$25,0)),0))</f>
        <v/>
      </c>
      <c r="F90" s="38" t="str">
        <f aca="false">IF(D90="","",ROUND(D90*E90,2))</f>
        <v/>
      </c>
      <c r="G90" s="35"/>
      <c r="H90" s="34"/>
      <c r="I90" s="33"/>
    </row>
    <row r="91" customFormat="false" ht="15" hidden="false" customHeight="false" outlineLevel="0" collapsed="false">
      <c r="A91" s="34"/>
      <c r="B91" s="33"/>
      <c r="C91" s="33"/>
      <c r="D91" s="35"/>
      <c r="E91" s="37" t="str">
        <f aca="false">IF(D91="","",IFERROR(INDEX(Subs!$D$6:$D$25,MATCH($B91,Subs!$A$6:$A$25,0)),0))</f>
        <v/>
      </c>
      <c r="F91" s="38" t="str">
        <f aca="false">IF(D91="","",ROUND(D91*E91,2))</f>
        <v/>
      </c>
      <c r="G91" s="35"/>
      <c r="H91" s="34"/>
      <c r="I91" s="33"/>
    </row>
    <row r="92" customFormat="false" ht="15" hidden="false" customHeight="false" outlineLevel="0" collapsed="false">
      <c r="A92" s="34"/>
      <c r="B92" s="33"/>
      <c r="C92" s="33"/>
      <c r="D92" s="35"/>
      <c r="E92" s="37" t="str">
        <f aca="false">IF(D92="","",IFERROR(INDEX(Subs!$D$6:$D$25,MATCH($B92,Subs!$A$6:$A$25,0)),0))</f>
        <v/>
      </c>
      <c r="F92" s="38" t="str">
        <f aca="false">IF(D92="","",ROUND(D92*E92,2))</f>
        <v/>
      </c>
      <c r="G92" s="35"/>
      <c r="H92" s="34"/>
      <c r="I92" s="33"/>
    </row>
    <row r="93" customFormat="false" ht="15" hidden="false" customHeight="false" outlineLevel="0" collapsed="false">
      <c r="A93" s="34"/>
      <c r="B93" s="33"/>
      <c r="C93" s="33"/>
      <c r="D93" s="35"/>
      <c r="E93" s="37" t="str">
        <f aca="false">IF(D93="","",IFERROR(INDEX(Subs!$D$6:$D$25,MATCH($B93,Subs!$A$6:$A$25,0)),0))</f>
        <v/>
      </c>
      <c r="F93" s="38" t="str">
        <f aca="false">IF(D93="","",ROUND(D93*E93,2))</f>
        <v/>
      </c>
      <c r="G93" s="35"/>
      <c r="H93" s="34"/>
      <c r="I93" s="33"/>
    </row>
    <row r="94" customFormat="false" ht="15" hidden="false" customHeight="false" outlineLevel="0" collapsed="false">
      <c r="A94" s="34"/>
      <c r="B94" s="33"/>
      <c r="C94" s="33"/>
      <c r="D94" s="35"/>
      <c r="E94" s="37" t="str">
        <f aca="false">IF(D94="","",IFERROR(INDEX(Subs!$D$6:$D$25,MATCH($B94,Subs!$A$6:$A$25,0)),0))</f>
        <v/>
      </c>
      <c r="F94" s="38" t="str">
        <f aca="false">IF(D94="","",ROUND(D94*E94,2))</f>
        <v/>
      </c>
      <c r="G94" s="35"/>
      <c r="H94" s="34"/>
      <c r="I94" s="33"/>
    </row>
    <row r="95" customFormat="false" ht="15" hidden="false" customHeight="false" outlineLevel="0" collapsed="false">
      <c r="A95" s="34"/>
      <c r="B95" s="33"/>
      <c r="C95" s="33"/>
      <c r="D95" s="35"/>
      <c r="E95" s="37" t="str">
        <f aca="false">IF(D95="","",IFERROR(INDEX(Subs!$D$6:$D$25,MATCH($B95,Subs!$A$6:$A$25,0)),0))</f>
        <v/>
      </c>
      <c r="F95" s="38" t="str">
        <f aca="false">IF(D95="","",ROUND(D95*E95,2))</f>
        <v/>
      </c>
      <c r="G95" s="35"/>
      <c r="H95" s="34"/>
      <c r="I95" s="33"/>
    </row>
    <row r="96" customFormat="false" ht="15" hidden="false" customHeight="false" outlineLevel="0" collapsed="false">
      <c r="A96" s="34"/>
      <c r="B96" s="33"/>
      <c r="C96" s="33"/>
      <c r="D96" s="35"/>
      <c r="E96" s="37" t="str">
        <f aca="false">IF(D96="","",IFERROR(INDEX(Subs!$D$6:$D$25,MATCH($B96,Subs!$A$6:$A$25,0)),0))</f>
        <v/>
      </c>
      <c r="F96" s="38" t="str">
        <f aca="false">IF(D96="","",ROUND(D96*E96,2))</f>
        <v/>
      </c>
      <c r="G96" s="35"/>
      <c r="H96" s="34"/>
      <c r="I96" s="33"/>
    </row>
    <row r="97" customFormat="false" ht="15" hidden="false" customHeight="false" outlineLevel="0" collapsed="false">
      <c r="A97" s="34"/>
      <c r="B97" s="33"/>
      <c r="C97" s="33"/>
      <c r="D97" s="35"/>
      <c r="E97" s="37" t="str">
        <f aca="false">IF(D97="","",IFERROR(INDEX(Subs!$D$6:$D$25,MATCH($B97,Subs!$A$6:$A$25,0)),0))</f>
        <v/>
      </c>
      <c r="F97" s="38" t="str">
        <f aca="false">IF(D97="","",ROUND(D97*E97,2))</f>
        <v/>
      </c>
      <c r="G97" s="35"/>
      <c r="H97" s="34"/>
      <c r="I97" s="33"/>
    </row>
    <row r="98" customFormat="false" ht="15" hidden="false" customHeight="false" outlineLevel="0" collapsed="false">
      <c r="A98" s="34"/>
      <c r="B98" s="33"/>
      <c r="C98" s="33"/>
      <c r="D98" s="35"/>
      <c r="E98" s="37" t="str">
        <f aca="false">IF(D98="","",IFERROR(INDEX(Subs!$D$6:$D$25,MATCH($B98,Subs!$A$6:$A$25,0)),0))</f>
        <v/>
      </c>
      <c r="F98" s="38" t="str">
        <f aca="false">IF(D98="","",ROUND(D98*E98,2))</f>
        <v/>
      </c>
      <c r="G98" s="35"/>
      <c r="H98" s="34"/>
      <c r="I98" s="33"/>
    </row>
    <row r="99" customFormat="false" ht="15" hidden="false" customHeight="false" outlineLevel="0" collapsed="false">
      <c r="A99" s="34"/>
      <c r="B99" s="33"/>
      <c r="C99" s="33"/>
      <c r="D99" s="35"/>
      <c r="E99" s="37" t="str">
        <f aca="false">IF(D99="","",IFERROR(INDEX(Subs!$D$6:$D$25,MATCH($B99,Subs!$A$6:$A$25,0)),0))</f>
        <v/>
      </c>
      <c r="F99" s="38" t="str">
        <f aca="false">IF(D99="","",ROUND(D99*E99,2))</f>
        <v/>
      </c>
      <c r="G99" s="35"/>
      <c r="H99" s="34"/>
      <c r="I99" s="33"/>
    </row>
    <row r="100" customFormat="false" ht="15" hidden="false" customHeight="false" outlineLevel="0" collapsed="false">
      <c r="A100" s="34"/>
      <c r="B100" s="33"/>
      <c r="C100" s="33"/>
      <c r="D100" s="35"/>
      <c r="E100" s="37" t="str">
        <f aca="false">IF(D100="","",IFERROR(INDEX(Subs!$D$6:$D$25,MATCH($B100,Subs!$A$6:$A$25,0)),0))</f>
        <v/>
      </c>
      <c r="F100" s="38" t="str">
        <f aca="false">IF(D100="","",ROUND(D100*E100,2))</f>
        <v/>
      </c>
      <c r="G100" s="35"/>
      <c r="H100" s="34"/>
      <c r="I100" s="33"/>
    </row>
    <row r="101" customFormat="false" ht="15" hidden="false" customHeight="false" outlineLevel="0" collapsed="false">
      <c r="A101" s="34"/>
      <c r="B101" s="33"/>
      <c r="C101" s="33"/>
      <c r="D101" s="35"/>
      <c r="E101" s="37" t="str">
        <f aca="false">IF(D101="","",IFERROR(INDEX(Subs!$D$6:$D$25,MATCH($B101,Subs!$A$6:$A$25,0)),0))</f>
        <v/>
      </c>
      <c r="F101" s="38" t="str">
        <f aca="false">IF(D101="","",ROUND(D101*E101,2))</f>
        <v/>
      </c>
      <c r="G101" s="35"/>
      <c r="H101" s="34"/>
      <c r="I101" s="33"/>
    </row>
    <row r="102" customFormat="false" ht="15" hidden="false" customHeight="false" outlineLevel="0" collapsed="false">
      <c r="A102" s="34"/>
      <c r="B102" s="33"/>
      <c r="C102" s="33"/>
      <c r="D102" s="35"/>
      <c r="E102" s="37" t="str">
        <f aca="false">IF(D102="","",IFERROR(INDEX(Subs!$D$6:$D$25,MATCH($B102,Subs!$A$6:$A$25,0)),0))</f>
        <v/>
      </c>
      <c r="F102" s="38" t="str">
        <f aca="false">IF(D102="","",ROUND(D102*E102,2))</f>
        <v/>
      </c>
      <c r="G102" s="35"/>
      <c r="H102" s="34"/>
      <c r="I102" s="33"/>
    </row>
    <row r="103" customFormat="false" ht="15" hidden="false" customHeight="false" outlineLevel="0" collapsed="false">
      <c r="A103" s="34"/>
      <c r="B103" s="33"/>
      <c r="C103" s="33"/>
      <c r="D103" s="35"/>
      <c r="E103" s="37" t="str">
        <f aca="false">IF(D103="","",IFERROR(INDEX(Subs!$D$6:$D$25,MATCH($B103,Subs!$A$6:$A$25,0)),0))</f>
        <v/>
      </c>
      <c r="F103" s="38" t="str">
        <f aca="false">IF(D103="","",ROUND(D103*E103,2))</f>
        <v/>
      </c>
      <c r="G103" s="35"/>
      <c r="H103" s="34"/>
      <c r="I103" s="33"/>
    </row>
    <row r="104" customFormat="false" ht="15" hidden="false" customHeight="false" outlineLevel="0" collapsed="false">
      <c r="A104" s="34"/>
      <c r="B104" s="33"/>
      <c r="C104" s="33"/>
      <c r="D104" s="35"/>
      <c r="E104" s="37" t="str">
        <f aca="false">IF(D104="","",IFERROR(INDEX(Subs!$D$6:$D$25,MATCH($B104,Subs!$A$6:$A$25,0)),0))</f>
        <v/>
      </c>
      <c r="F104" s="38" t="str">
        <f aca="false">IF(D104="","",ROUND(D104*E104,2))</f>
        <v/>
      </c>
      <c r="G104" s="35"/>
      <c r="H104" s="34"/>
      <c r="I104" s="33"/>
    </row>
    <row r="105" customFormat="false" ht="15" hidden="false" customHeight="false" outlineLevel="0" collapsed="false">
      <c r="A105" s="34"/>
      <c r="B105" s="33"/>
      <c r="C105" s="33"/>
      <c r="D105" s="35"/>
      <c r="E105" s="37" t="str">
        <f aca="false">IF(D105="","",IFERROR(INDEX(Subs!$D$6:$D$25,MATCH($B105,Subs!$A$6:$A$25,0)),0))</f>
        <v/>
      </c>
      <c r="F105" s="38" t="str">
        <f aca="false">IF(D105="","",ROUND(D105*E105,2))</f>
        <v/>
      </c>
      <c r="G105" s="35"/>
      <c r="H105" s="34"/>
      <c r="I105" s="33"/>
    </row>
    <row r="106" customFormat="false" ht="15" hidden="false" customHeight="false" outlineLevel="0" collapsed="false">
      <c r="A106" s="34"/>
      <c r="B106" s="33"/>
      <c r="C106" s="33"/>
      <c r="D106" s="35"/>
      <c r="E106" s="37" t="str">
        <f aca="false">IF(D106="","",IFERROR(INDEX(Subs!$D$6:$D$25,MATCH($B106,Subs!$A$6:$A$25,0)),0))</f>
        <v/>
      </c>
      <c r="F106" s="38" t="str">
        <f aca="false">IF(D106="","",ROUND(D106*E106,2))</f>
        <v/>
      </c>
      <c r="G106" s="35"/>
      <c r="H106" s="34"/>
      <c r="I106" s="33"/>
    </row>
    <row r="107" customFormat="false" ht="15" hidden="false" customHeight="false" outlineLevel="0" collapsed="false">
      <c r="A107" s="34"/>
      <c r="B107" s="33"/>
      <c r="C107" s="33"/>
      <c r="D107" s="35"/>
      <c r="E107" s="37" t="str">
        <f aca="false">IF(D107="","",IFERROR(INDEX(Subs!$D$6:$D$25,MATCH($B107,Subs!$A$6:$A$25,0)),0))</f>
        <v/>
      </c>
      <c r="F107" s="38" t="str">
        <f aca="false">IF(D107="","",ROUND(D107*E107,2))</f>
        <v/>
      </c>
      <c r="G107" s="35"/>
      <c r="H107" s="34"/>
      <c r="I107" s="33"/>
    </row>
    <row r="108" customFormat="false" ht="15" hidden="false" customHeight="false" outlineLevel="0" collapsed="false">
      <c r="A108" s="34"/>
      <c r="B108" s="33"/>
      <c r="C108" s="33"/>
      <c r="D108" s="35"/>
      <c r="E108" s="37" t="str">
        <f aca="false">IF(D108="","",IFERROR(INDEX(Subs!$D$6:$D$25,MATCH($B108,Subs!$A$6:$A$25,0)),0))</f>
        <v/>
      </c>
      <c r="F108" s="38" t="str">
        <f aca="false">IF(D108="","",ROUND(D108*E108,2))</f>
        <v/>
      </c>
      <c r="G108" s="35"/>
      <c r="H108" s="34"/>
      <c r="I108" s="33"/>
    </row>
    <row r="109" customFormat="false" ht="15" hidden="false" customHeight="false" outlineLevel="0" collapsed="false">
      <c r="A109" s="34"/>
      <c r="B109" s="33"/>
      <c r="C109" s="33"/>
      <c r="D109" s="35"/>
      <c r="E109" s="37" t="str">
        <f aca="false">IF(D109="","",IFERROR(INDEX(Subs!$D$6:$D$25,MATCH($B109,Subs!$A$6:$A$25,0)),0))</f>
        <v/>
      </c>
      <c r="F109" s="38" t="str">
        <f aca="false">IF(D109="","",ROUND(D109*E109,2))</f>
        <v/>
      </c>
      <c r="G109" s="35"/>
      <c r="H109" s="34"/>
      <c r="I109" s="33"/>
    </row>
    <row r="110" customFormat="false" ht="15" hidden="false" customHeight="false" outlineLevel="0" collapsed="false">
      <c r="A110" s="34"/>
      <c r="B110" s="33"/>
      <c r="C110" s="33"/>
      <c r="D110" s="35"/>
      <c r="E110" s="37" t="str">
        <f aca="false">IF(D110="","",IFERROR(INDEX(Subs!$D$6:$D$25,MATCH($B110,Subs!$A$6:$A$25,0)),0))</f>
        <v/>
      </c>
      <c r="F110" s="38" t="str">
        <f aca="false">IF(D110="","",ROUND(D110*E110,2))</f>
        <v/>
      </c>
      <c r="G110" s="35"/>
      <c r="H110" s="34"/>
      <c r="I110" s="33"/>
    </row>
    <row r="111" customFormat="false" ht="15" hidden="false" customHeight="false" outlineLevel="0" collapsed="false">
      <c r="A111" s="34"/>
      <c r="B111" s="33"/>
      <c r="C111" s="33"/>
      <c r="D111" s="35"/>
      <c r="E111" s="37" t="str">
        <f aca="false">IF(D111="","",IFERROR(INDEX(Subs!$D$6:$D$25,MATCH($B111,Subs!$A$6:$A$25,0)),0))</f>
        <v/>
      </c>
      <c r="F111" s="38" t="str">
        <f aca="false">IF(D111="","",ROUND(D111*E111,2))</f>
        <v/>
      </c>
      <c r="G111" s="35"/>
      <c r="H111" s="34"/>
      <c r="I111" s="33"/>
    </row>
    <row r="112" customFormat="false" ht="15" hidden="false" customHeight="false" outlineLevel="0" collapsed="false">
      <c r="A112" s="34"/>
      <c r="B112" s="33"/>
      <c r="C112" s="33"/>
      <c r="D112" s="35"/>
      <c r="E112" s="37" t="str">
        <f aca="false">IF(D112="","",IFERROR(INDEX(Subs!$D$6:$D$25,MATCH($B112,Subs!$A$6:$A$25,0)),0))</f>
        <v/>
      </c>
      <c r="F112" s="38" t="str">
        <f aca="false">IF(D112="","",ROUND(D112*E112,2))</f>
        <v/>
      </c>
      <c r="G112" s="35"/>
      <c r="H112" s="34"/>
      <c r="I112" s="33"/>
    </row>
    <row r="113" customFormat="false" ht="15" hidden="false" customHeight="false" outlineLevel="0" collapsed="false">
      <c r="A113" s="34"/>
      <c r="B113" s="33"/>
      <c r="C113" s="33"/>
      <c r="D113" s="35"/>
      <c r="E113" s="37" t="str">
        <f aca="false">IF(D113="","",IFERROR(INDEX(Subs!$D$6:$D$25,MATCH($B113,Subs!$A$6:$A$25,0)),0))</f>
        <v/>
      </c>
      <c r="F113" s="38" t="str">
        <f aca="false">IF(D113="","",ROUND(D113*E113,2))</f>
        <v/>
      </c>
      <c r="G113" s="35"/>
      <c r="H113" s="34"/>
      <c r="I113" s="33"/>
    </row>
    <row r="114" customFormat="false" ht="15" hidden="false" customHeight="false" outlineLevel="0" collapsed="false">
      <c r="A114" s="34"/>
      <c r="B114" s="33"/>
      <c r="C114" s="33"/>
      <c r="D114" s="35"/>
      <c r="E114" s="37" t="str">
        <f aca="false">IF(D114="","",IFERROR(INDEX(Subs!$D$6:$D$25,MATCH($B114,Subs!$A$6:$A$25,0)),0))</f>
        <v/>
      </c>
      <c r="F114" s="38" t="str">
        <f aca="false">IF(D114="","",ROUND(D114*E114,2))</f>
        <v/>
      </c>
      <c r="G114" s="35"/>
      <c r="H114" s="34"/>
      <c r="I114" s="33"/>
    </row>
    <row r="115" customFormat="false" ht="15" hidden="false" customHeight="false" outlineLevel="0" collapsed="false">
      <c r="A115" s="34"/>
      <c r="B115" s="33"/>
      <c r="C115" s="33"/>
      <c r="D115" s="35"/>
      <c r="E115" s="37" t="str">
        <f aca="false">IF(D115="","",IFERROR(INDEX(Subs!$D$6:$D$25,MATCH($B115,Subs!$A$6:$A$25,0)),0))</f>
        <v/>
      </c>
      <c r="F115" s="38" t="str">
        <f aca="false">IF(D115="","",ROUND(D115*E115,2))</f>
        <v/>
      </c>
      <c r="G115" s="35"/>
      <c r="H115" s="34"/>
      <c r="I115" s="33"/>
    </row>
    <row r="116" customFormat="false" ht="15" hidden="false" customHeight="false" outlineLevel="0" collapsed="false">
      <c r="A116" s="34"/>
      <c r="B116" s="33"/>
      <c r="C116" s="33"/>
      <c r="D116" s="35"/>
      <c r="E116" s="37" t="str">
        <f aca="false">IF(D116="","",IFERROR(INDEX(Subs!$D$6:$D$25,MATCH($B116,Subs!$A$6:$A$25,0)),0))</f>
        <v/>
      </c>
      <c r="F116" s="38" t="str">
        <f aca="false">IF(D116="","",ROUND(D116*E116,2))</f>
        <v/>
      </c>
      <c r="G116" s="35"/>
      <c r="H116" s="34"/>
      <c r="I116" s="33"/>
    </row>
    <row r="117" customFormat="false" ht="15" hidden="false" customHeight="false" outlineLevel="0" collapsed="false">
      <c r="A117" s="34"/>
      <c r="B117" s="33"/>
      <c r="C117" s="33"/>
      <c r="D117" s="35"/>
      <c r="E117" s="37" t="str">
        <f aca="false">IF(D117="","",IFERROR(INDEX(Subs!$D$6:$D$25,MATCH($B117,Subs!$A$6:$A$25,0)),0))</f>
        <v/>
      </c>
      <c r="F117" s="38" t="str">
        <f aca="false">IF(D117="","",ROUND(D117*E117,2))</f>
        <v/>
      </c>
      <c r="G117" s="35"/>
      <c r="H117" s="34"/>
      <c r="I117" s="33"/>
    </row>
    <row r="118" customFormat="false" ht="15" hidden="false" customHeight="false" outlineLevel="0" collapsed="false">
      <c r="A118" s="34"/>
      <c r="B118" s="33"/>
      <c r="C118" s="33"/>
      <c r="D118" s="35"/>
      <c r="E118" s="37" t="str">
        <f aca="false">IF(D118="","",IFERROR(INDEX(Subs!$D$6:$D$25,MATCH($B118,Subs!$A$6:$A$25,0)),0))</f>
        <v/>
      </c>
      <c r="F118" s="38" t="str">
        <f aca="false">IF(D118="","",ROUND(D118*E118,2))</f>
        <v/>
      </c>
      <c r="G118" s="35"/>
      <c r="H118" s="34"/>
      <c r="I118" s="33"/>
    </row>
    <row r="119" customFormat="false" ht="15" hidden="false" customHeight="false" outlineLevel="0" collapsed="false">
      <c r="A119" s="34"/>
      <c r="B119" s="33"/>
      <c r="C119" s="33"/>
      <c r="D119" s="35"/>
      <c r="E119" s="37" t="str">
        <f aca="false">IF(D119="","",IFERROR(INDEX(Subs!$D$6:$D$25,MATCH($B119,Subs!$A$6:$A$25,0)),0))</f>
        <v/>
      </c>
      <c r="F119" s="38" t="str">
        <f aca="false">IF(D119="","",ROUND(D119*E119,2))</f>
        <v/>
      </c>
      <c r="G119" s="35"/>
      <c r="H119" s="34"/>
      <c r="I119" s="33"/>
    </row>
    <row r="120" customFormat="false" ht="15" hidden="false" customHeight="false" outlineLevel="0" collapsed="false">
      <c r="A120" s="34"/>
      <c r="B120" s="33"/>
      <c r="C120" s="33"/>
      <c r="D120" s="35"/>
      <c r="E120" s="37" t="str">
        <f aca="false">IF(D120="","",IFERROR(INDEX(Subs!$D$6:$D$25,MATCH($B120,Subs!$A$6:$A$25,0)),0))</f>
        <v/>
      </c>
      <c r="F120" s="38" t="str">
        <f aca="false">IF(D120="","",ROUND(D120*E120,2))</f>
        <v/>
      </c>
      <c r="G120" s="35"/>
      <c r="H120" s="34"/>
      <c r="I120" s="33"/>
    </row>
    <row r="121" customFormat="false" ht="15" hidden="false" customHeight="false" outlineLevel="0" collapsed="false">
      <c r="A121" s="34"/>
      <c r="B121" s="33"/>
      <c r="C121" s="33"/>
      <c r="D121" s="35"/>
      <c r="E121" s="37" t="str">
        <f aca="false">IF(D121="","",IFERROR(INDEX(Subs!$D$6:$D$25,MATCH($B121,Subs!$A$6:$A$25,0)),0))</f>
        <v/>
      </c>
      <c r="F121" s="38" t="str">
        <f aca="false">IF(D121="","",ROUND(D121*E121,2))</f>
        <v/>
      </c>
      <c r="G121" s="35"/>
      <c r="H121" s="34"/>
      <c r="I121" s="33"/>
    </row>
    <row r="122" customFormat="false" ht="15" hidden="false" customHeight="false" outlineLevel="0" collapsed="false">
      <c r="A122" s="34"/>
      <c r="B122" s="33"/>
      <c r="C122" s="33"/>
      <c r="D122" s="35"/>
      <c r="E122" s="37" t="str">
        <f aca="false">IF(D122="","",IFERROR(INDEX(Subs!$D$6:$D$25,MATCH($B122,Subs!$A$6:$A$25,0)),0))</f>
        <v/>
      </c>
      <c r="F122" s="38" t="str">
        <f aca="false">IF(D122="","",ROUND(D122*E122,2))</f>
        <v/>
      </c>
      <c r="G122" s="35"/>
      <c r="H122" s="34"/>
      <c r="I122" s="33"/>
    </row>
    <row r="123" customFormat="false" ht="15" hidden="false" customHeight="false" outlineLevel="0" collapsed="false">
      <c r="A123" s="34"/>
      <c r="B123" s="33"/>
      <c r="C123" s="33"/>
      <c r="D123" s="35"/>
      <c r="E123" s="37" t="str">
        <f aca="false">IF(D123="","",IFERROR(INDEX(Subs!$D$6:$D$25,MATCH($B123,Subs!$A$6:$A$25,0)),0))</f>
        <v/>
      </c>
      <c r="F123" s="38" t="str">
        <f aca="false">IF(D123="","",ROUND(D123*E123,2))</f>
        <v/>
      </c>
      <c r="G123" s="35"/>
      <c r="H123" s="34"/>
      <c r="I123" s="33"/>
    </row>
    <row r="124" customFormat="false" ht="15" hidden="false" customHeight="false" outlineLevel="0" collapsed="false">
      <c r="A124" s="34"/>
      <c r="B124" s="33"/>
      <c r="C124" s="33"/>
      <c r="D124" s="35"/>
      <c r="E124" s="37" t="str">
        <f aca="false">IF(D124="","",IFERROR(INDEX(Subs!$D$6:$D$25,MATCH($B124,Subs!$A$6:$A$25,0)),0))</f>
        <v/>
      </c>
      <c r="F124" s="38" t="str">
        <f aca="false">IF(D124="","",ROUND(D124*E124,2))</f>
        <v/>
      </c>
      <c r="G124" s="35"/>
      <c r="H124" s="34"/>
      <c r="I124" s="33"/>
    </row>
    <row r="125" customFormat="false" ht="15" hidden="false" customHeight="false" outlineLevel="0" collapsed="false">
      <c r="A125" s="34"/>
      <c r="B125" s="33"/>
      <c r="C125" s="33"/>
      <c r="D125" s="35"/>
      <c r="E125" s="37" t="str">
        <f aca="false">IF(D125="","",IFERROR(INDEX(Subs!$D$6:$D$25,MATCH($B125,Subs!$A$6:$A$25,0)),0))</f>
        <v/>
      </c>
      <c r="F125" s="38" t="str">
        <f aca="false">IF(D125="","",ROUND(D125*E125,2))</f>
        <v/>
      </c>
      <c r="G125" s="35"/>
      <c r="H125" s="34"/>
      <c r="I125" s="33"/>
    </row>
    <row r="126" customFormat="false" ht="15" hidden="false" customHeight="false" outlineLevel="0" collapsed="false">
      <c r="A126" s="34"/>
      <c r="B126" s="33"/>
      <c r="C126" s="33"/>
      <c r="D126" s="35"/>
      <c r="E126" s="37" t="str">
        <f aca="false">IF(D126="","",IFERROR(INDEX(Subs!$D$6:$D$25,MATCH($B126,Subs!$A$6:$A$25,0)),0))</f>
        <v/>
      </c>
      <c r="F126" s="38" t="str">
        <f aca="false">IF(D126="","",ROUND(D126*E126,2))</f>
        <v/>
      </c>
      <c r="G126" s="35"/>
      <c r="H126" s="34"/>
      <c r="I126" s="33"/>
    </row>
    <row r="127" customFormat="false" ht="15" hidden="false" customHeight="false" outlineLevel="0" collapsed="false">
      <c r="A127" s="34"/>
      <c r="B127" s="33"/>
      <c r="C127" s="33"/>
      <c r="D127" s="35"/>
      <c r="E127" s="37" t="str">
        <f aca="false">IF(D127="","",IFERROR(INDEX(Subs!$D$6:$D$25,MATCH($B127,Subs!$A$6:$A$25,0)),0))</f>
        <v/>
      </c>
      <c r="F127" s="38" t="str">
        <f aca="false">IF(D127="","",ROUND(D127*E127,2))</f>
        <v/>
      </c>
      <c r="G127" s="35"/>
      <c r="H127" s="34"/>
      <c r="I127" s="33"/>
    </row>
    <row r="128" customFormat="false" ht="15" hidden="false" customHeight="false" outlineLevel="0" collapsed="false">
      <c r="A128" s="34"/>
      <c r="B128" s="33"/>
      <c r="C128" s="33"/>
      <c r="D128" s="35"/>
      <c r="E128" s="37" t="str">
        <f aca="false">IF(D128="","",IFERROR(INDEX(Subs!$D$6:$D$25,MATCH($B128,Subs!$A$6:$A$25,0)),0))</f>
        <v/>
      </c>
      <c r="F128" s="38" t="str">
        <f aca="false">IF(D128="","",ROUND(D128*E128,2))</f>
        <v/>
      </c>
      <c r="G128" s="35"/>
      <c r="H128" s="34"/>
      <c r="I128" s="33"/>
    </row>
    <row r="129" customFormat="false" ht="15" hidden="false" customHeight="false" outlineLevel="0" collapsed="false">
      <c r="A129" s="34"/>
      <c r="B129" s="33"/>
      <c r="C129" s="33"/>
      <c r="D129" s="35"/>
      <c r="E129" s="37" t="str">
        <f aca="false">IF(D129="","",IFERROR(INDEX(Subs!$D$6:$D$25,MATCH($B129,Subs!$A$6:$A$25,0)),0))</f>
        <v/>
      </c>
      <c r="F129" s="38" t="str">
        <f aca="false">IF(D129="","",ROUND(D129*E129,2))</f>
        <v/>
      </c>
      <c r="G129" s="35"/>
      <c r="H129" s="34"/>
      <c r="I129" s="33"/>
    </row>
    <row r="130" customFormat="false" ht="15" hidden="false" customHeight="false" outlineLevel="0" collapsed="false">
      <c r="A130" s="34"/>
      <c r="B130" s="33"/>
      <c r="C130" s="33"/>
      <c r="D130" s="35"/>
      <c r="E130" s="37" t="str">
        <f aca="false">IF(D130="","",IFERROR(INDEX(Subs!$D$6:$D$25,MATCH($B130,Subs!$A$6:$A$25,0)),0))</f>
        <v/>
      </c>
      <c r="F130" s="38" t="str">
        <f aca="false">IF(D130="","",ROUND(D130*E130,2))</f>
        <v/>
      </c>
      <c r="G130" s="35"/>
      <c r="H130" s="34"/>
      <c r="I130" s="33"/>
    </row>
    <row r="131" customFormat="false" ht="15" hidden="false" customHeight="false" outlineLevel="0" collapsed="false">
      <c r="A131" s="34"/>
      <c r="B131" s="33"/>
      <c r="C131" s="33"/>
      <c r="D131" s="35"/>
      <c r="E131" s="37" t="str">
        <f aca="false">IF(D131="","",IFERROR(INDEX(Subs!$D$6:$D$25,MATCH($B131,Subs!$A$6:$A$25,0)),0))</f>
        <v/>
      </c>
      <c r="F131" s="38" t="str">
        <f aca="false">IF(D131="","",ROUND(D131*E131,2))</f>
        <v/>
      </c>
      <c r="G131" s="35"/>
      <c r="H131" s="34"/>
      <c r="I131" s="33"/>
    </row>
    <row r="132" customFormat="false" ht="15" hidden="false" customHeight="false" outlineLevel="0" collapsed="false">
      <c r="A132" s="34"/>
      <c r="B132" s="33"/>
      <c r="C132" s="33"/>
      <c r="D132" s="35"/>
      <c r="E132" s="37" t="str">
        <f aca="false">IF(D132="","",IFERROR(INDEX(Subs!$D$6:$D$25,MATCH($B132,Subs!$A$6:$A$25,0)),0))</f>
        <v/>
      </c>
      <c r="F132" s="38" t="str">
        <f aca="false">IF(D132="","",ROUND(D132*E132,2))</f>
        <v/>
      </c>
      <c r="G132" s="35"/>
      <c r="H132" s="34"/>
      <c r="I132" s="33"/>
    </row>
    <row r="133" customFormat="false" ht="15" hidden="false" customHeight="false" outlineLevel="0" collapsed="false">
      <c r="A133" s="34"/>
      <c r="B133" s="33"/>
      <c r="C133" s="33"/>
      <c r="D133" s="35"/>
      <c r="E133" s="37" t="str">
        <f aca="false">IF(D133="","",IFERROR(INDEX(Subs!$D$6:$D$25,MATCH($B133,Subs!$A$6:$A$25,0)),0))</f>
        <v/>
      </c>
      <c r="F133" s="38" t="str">
        <f aca="false">IF(D133="","",ROUND(D133*E133,2))</f>
        <v/>
      </c>
      <c r="G133" s="35"/>
      <c r="H133" s="34"/>
      <c r="I133" s="33"/>
    </row>
    <row r="134" customFormat="false" ht="15" hidden="false" customHeight="false" outlineLevel="0" collapsed="false">
      <c r="A134" s="34"/>
      <c r="B134" s="33"/>
      <c r="C134" s="33"/>
      <c r="D134" s="35"/>
      <c r="E134" s="37" t="str">
        <f aca="false">IF(D134="","",IFERROR(INDEX(Subs!$D$6:$D$25,MATCH($B134,Subs!$A$6:$A$25,0)),0))</f>
        <v/>
      </c>
      <c r="F134" s="38" t="str">
        <f aca="false">IF(D134="","",ROUND(D134*E134,2))</f>
        <v/>
      </c>
      <c r="G134" s="35"/>
      <c r="H134" s="34"/>
      <c r="I134" s="33"/>
    </row>
    <row r="135" customFormat="false" ht="15" hidden="false" customHeight="false" outlineLevel="0" collapsed="false">
      <c r="A135" s="34"/>
      <c r="B135" s="33"/>
      <c r="C135" s="33"/>
      <c r="D135" s="35"/>
      <c r="E135" s="37" t="str">
        <f aca="false">IF(D135="","",IFERROR(INDEX(Subs!$D$6:$D$25,MATCH($B135,Subs!$A$6:$A$25,0)),0))</f>
        <v/>
      </c>
      <c r="F135" s="38" t="str">
        <f aca="false">IF(D135="","",ROUND(D135*E135,2))</f>
        <v/>
      </c>
      <c r="G135" s="35"/>
      <c r="H135" s="34"/>
      <c r="I135" s="33"/>
    </row>
    <row r="136" customFormat="false" ht="15" hidden="false" customHeight="false" outlineLevel="0" collapsed="false">
      <c r="A136" s="34"/>
      <c r="B136" s="33"/>
      <c r="C136" s="33"/>
      <c r="D136" s="35"/>
      <c r="E136" s="37" t="str">
        <f aca="false">IF(D136="","",IFERROR(INDEX(Subs!$D$6:$D$25,MATCH($B136,Subs!$A$6:$A$25,0)),0))</f>
        <v/>
      </c>
      <c r="F136" s="38" t="str">
        <f aca="false">IF(D136="","",ROUND(D136*E136,2))</f>
        <v/>
      </c>
      <c r="G136" s="35"/>
      <c r="H136" s="34"/>
      <c r="I136" s="33"/>
    </row>
    <row r="137" customFormat="false" ht="15" hidden="false" customHeight="false" outlineLevel="0" collapsed="false">
      <c r="A137" s="34"/>
      <c r="B137" s="33"/>
      <c r="C137" s="33"/>
      <c r="D137" s="35"/>
      <c r="E137" s="37" t="str">
        <f aca="false">IF(D137="","",IFERROR(INDEX(Subs!$D$6:$D$25,MATCH($B137,Subs!$A$6:$A$25,0)),0))</f>
        <v/>
      </c>
      <c r="F137" s="38" t="str">
        <f aca="false">IF(D137="","",ROUND(D137*E137,2))</f>
        <v/>
      </c>
      <c r="G137" s="35"/>
      <c r="H137" s="34"/>
      <c r="I137" s="33"/>
    </row>
    <row r="138" customFormat="false" ht="15" hidden="false" customHeight="false" outlineLevel="0" collapsed="false">
      <c r="A138" s="34"/>
      <c r="B138" s="33"/>
      <c r="C138" s="33"/>
      <c r="D138" s="35"/>
      <c r="E138" s="37" t="str">
        <f aca="false">IF(D138="","",IFERROR(INDEX(Subs!$D$6:$D$25,MATCH($B138,Subs!$A$6:$A$25,0)),0))</f>
        <v/>
      </c>
      <c r="F138" s="38" t="str">
        <f aca="false">IF(D138="","",ROUND(D138*E138,2))</f>
        <v/>
      </c>
      <c r="G138" s="35"/>
      <c r="H138" s="34"/>
      <c r="I138" s="33"/>
    </row>
    <row r="139" customFormat="false" ht="15" hidden="false" customHeight="false" outlineLevel="0" collapsed="false">
      <c r="A139" s="34"/>
      <c r="B139" s="33"/>
      <c r="C139" s="33"/>
      <c r="D139" s="35"/>
      <c r="E139" s="37" t="str">
        <f aca="false">IF(D139="","",IFERROR(INDEX(Subs!$D$6:$D$25,MATCH($B139,Subs!$A$6:$A$25,0)),0))</f>
        <v/>
      </c>
      <c r="F139" s="38" t="str">
        <f aca="false">IF(D139="","",ROUND(D139*E139,2))</f>
        <v/>
      </c>
      <c r="G139" s="35"/>
      <c r="H139" s="34"/>
      <c r="I139" s="33"/>
    </row>
    <row r="140" customFormat="false" ht="15" hidden="false" customHeight="false" outlineLevel="0" collapsed="false">
      <c r="A140" s="34"/>
      <c r="B140" s="33"/>
      <c r="C140" s="33"/>
      <c r="D140" s="35"/>
      <c r="E140" s="37" t="str">
        <f aca="false">IF(D140="","",IFERROR(INDEX(Subs!$D$6:$D$25,MATCH($B140,Subs!$A$6:$A$25,0)),0))</f>
        <v/>
      </c>
      <c r="F140" s="38" t="str">
        <f aca="false">IF(D140="","",ROUND(D140*E140,2))</f>
        <v/>
      </c>
      <c r="G140" s="35"/>
      <c r="H140" s="34"/>
      <c r="I140" s="33"/>
    </row>
    <row r="141" customFormat="false" ht="15" hidden="false" customHeight="false" outlineLevel="0" collapsed="false">
      <c r="A141" s="34"/>
      <c r="B141" s="33"/>
      <c r="C141" s="33"/>
      <c r="D141" s="35"/>
      <c r="E141" s="37" t="str">
        <f aca="false">IF(D141="","",IFERROR(INDEX(Subs!$D$6:$D$25,MATCH($B141,Subs!$A$6:$A$25,0)),0))</f>
        <v/>
      </c>
      <c r="F141" s="38" t="str">
        <f aca="false">IF(D141="","",ROUND(D141*E141,2))</f>
        <v/>
      </c>
      <c r="G141" s="35"/>
      <c r="H141" s="34"/>
      <c r="I141" s="33"/>
    </row>
    <row r="142" customFormat="false" ht="15" hidden="false" customHeight="false" outlineLevel="0" collapsed="false">
      <c r="A142" s="34"/>
      <c r="B142" s="33"/>
      <c r="C142" s="33"/>
      <c r="D142" s="35"/>
      <c r="E142" s="37" t="str">
        <f aca="false">IF(D142="","",IFERROR(INDEX(Subs!$D$6:$D$25,MATCH($B142,Subs!$A$6:$A$25,0)),0))</f>
        <v/>
      </c>
      <c r="F142" s="38" t="str">
        <f aca="false">IF(D142="","",ROUND(D142*E142,2))</f>
        <v/>
      </c>
      <c r="G142" s="35"/>
      <c r="H142" s="34"/>
      <c r="I142" s="33"/>
    </row>
    <row r="143" customFormat="false" ht="15" hidden="false" customHeight="false" outlineLevel="0" collapsed="false">
      <c r="A143" s="34"/>
      <c r="B143" s="33"/>
      <c r="C143" s="33"/>
      <c r="D143" s="35"/>
      <c r="E143" s="37" t="str">
        <f aca="false">IF(D143="","",IFERROR(INDEX(Subs!$D$6:$D$25,MATCH($B143,Subs!$A$6:$A$25,0)),0))</f>
        <v/>
      </c>
      <c r="F143" s="38" t="str">
        <f aca="false">IF(D143="","",ROUND(D143*E143,2))</f>
        <v/>
      </c>
      <c r="G143" s="35"/>
      <c r="H143" s="34"/>
      <c r="I143" s="33"/>
    </row>
    <row r="144" customFormat="false" ht="15" hidden="false" customHeight="false" outlineLevel="0" collapsed="false">
      <c r="A144" s="34"/>
      <c r="B144" s="33"/>
      <c r="C144" s="33"/>
      <c r="D144" s="35"/>
      <c r="E144" s="37" t="str">
        <f aca="false">IF(D144="","",IFERROR(INDEX(Subs!$D$6:$D$25,MATCH($B144,Subs!$A$6:$A$25,0)),0))</f>
        <v/>
      </c>
      <c r="F144" s="38" t="str">
        <f aca="false">IF(D144="","",ROUND(D144*E144,2))</f>
        <v/>
      </c>
      <c r="G144" s="35"/>
      <c r="H144" s="34"/>
      <c r="I144" s="33"/>
    </row>
    <row r="145" customFormat="false" ht="15" hidden="false" customHeight="false" outlineLevel="0" collapsed="false">
      <c r="A145" s="34"/>
      <c r="B145" s="33"/>
      <c r="C145" s="33"/>
      <c r="D145" s="35"/>
      <c r="E145" s="37" t="str">
        <f aca="false">IF(D145="","",IFERROR(INDEX(Subs!$D$6:$D$25,MATCH($B145,Subs!$A$6:$A$25,0)),0))</f>
        <v/>
      </c>
      <c r="F145" s="38" t="str">
        <f aca="false">IF(D145="","",ROUND(D145*E145,2))</f>
        <v/>
      </c>
      <c r="G145" s="35"/>
      <c r="H145" s="34"/>
      <c r="I145" s="33"/>
    </row>
    <row r="146" customFormat="false" ht="15" hidden="false" customHeight="false" outlineLevel="0" collapsed="false">
      <c r="A146" s="34"/>
      <c r="B146" s="33"/>
      <c r="C146" s="33"/>
      <c r="D146" s="35"/>
      <c r="E146" s="37" t="str">
        <f aca="false">IF(D146="","",IFERROR(INDEX(Subs!$D$6:$D$25,MATCH($B146,Subs!$A$6:$A$25,0)),0))</f>
        <v/>
      </c>
      <c r="F146" s="38" t="str">
        <f aca="false">IF(D146="","",ROUND(D146*E146,2))</f>
        <v/>
      </c>
      <c r="G146" s="35"/>
      <c r="H146" s="34"/>
      <c r="I146" s="33"/>
    </row>
    <row r="147" customFormat="false" ht="15" hidden="false" customHeight="false" outlineLevel="0" collapsed="false">
      <c r="A147" s="34"/>
      <c r="B147" s="33"/>
      <c r="C147" s="33"/>
      <c r="D147" s="35"/>
      <c r="E147" s="37" t="str">
        <f aca="false">IF(D147="","",IFERROR(INDEX(Subs!$D$6:$D$25,MATCH($B147,Subs!$A$6:$A$25,0)),0))</f>
        <v/>
      </c>
      <c r="F147" s="38" t="str">
        <f aca="false">IF(D147="","",ROUND(D147*E147,2))</f>
        <v/>
      </c>
      <c r="G147" s="35"/>
      <c r="H147" s="34"/>
      <c r="I147" s="33"/>
    </row>
    <row r="148" customFormat="false" ht="15" hidden="false" customHeight="false" outlineLevel="0" collapsed="false">
      <c r="A148" s="34"/>
      <c r="B148" s="33"/>
      <c r="C148" s="33"/>
      <c r="D148" s="35"/>
      <c r="E148" s="37" t="str">
        <f aca="false">IF(D148="","",IFERROR(INDEX(Subs!$D$6:$D$25,MATCH($B148,Subs!$A$6:$A$25,0)),0))</f>
        <v/>
      </c>
      <c r="F148" s="38" t="str">
        <f aca="false">IF(D148="","",ROUND(D148*E148,2))</f>
        <v/>
      </c>
      <c r="G148" s="35"/>
      <c r="H148" s="34"/>
      <c r="I148" s="33"/>
    </row>
    <row r="149" customFormat="false" ht="15" hidden="false" customHeight="false" outlineLevel="0" collapsed="false">
      <c r="A149" s="34"/>
      <c r="B149" s="33"/>
      <c r="C149" s="33"/>
      <c r="D149" s="35"/>
      <c r="E149" s="37" t="str">
        <f aca="false">IF(D149="","",IFERROR(INDEX(Subs!$D$6:$D$25,MATCH($B149,Subs!$A$6:$A$25,0)),0))</f>
        <v/>
      </c>
      <c r="F149" s="38" t="str">
        <f aca="false">IF(D149="","",ROUND(D149*E149,2))</f>
        <v/>
      </c>
      <c r="G149" s="35"/>
      <c r="H149" s="34"/>
      <c r="I149" s="33"/>
    </row>
    <row r="150" customFormat="false" ht="15" hidden="false" customHeight="false" outlineLevel="0" collapsed="false">
      <c r="A150" s="34"/>
      <c r="B150" s="33"/>
      <c r="C150" s="33"/>
      <c r="D150" s="35"/>
      <c r="E150" s="37" t="str">
        <f aca="false">IF(D150="","",IFERROR(INDEX(Subs!$D$6:$D$25,MATCH($B150,Subs!$A$6:$A$25,0)),0))</f>
        <v/>
      </c>
      <c r="F150" s="38" t="str">
        <f aca="false">IF(D150="","",ROUND(D150*E150,2))</f>
        <v/>
      </c>
      <c r="G150" s="35"/>
      <c r="H150" s="34"/>
      <c r="I150" s="33"/>
    </row>
    <row r="151" customFormat="false" ht="15" hidden="false" customHeight="false" outlineLevel="0" collapsed="false">
      <c r="A151" s="34"/>
      <c r="B151" s="33"/>
      <c r="C151" s="33"/>
      <c r="D151" s="35"/>
      <c r="E151" s="37" t="str">
        <f aca="false">IF(D151="","",IFERROR(INDEX(Subs!$D$6:$D$25,MATCH($B151,Subs!$A$6:$A$25,0)),0))</f>
        <v/>
      </c>
      <c r="F151" s="38" t="str">
        <f aca="false">IF(D151="","",ROUND(D151*E151,2))</f>
        <v/>
      </c>
      <c r="G151" s="35"/>
      <c r="H151" s="34"/>
      <c r="I151" s="33"/>
    </row>
    <row r="152" customFormat="false" ht="15" hidden="false" customHeight="false" outlineLevel="0" collapsed="false">
      <c r="A152" s="34"/>
      <c r="B152" s="33"/>
      <c r="C152" s="33"/>
      <c r="D152" s="35"/>
      <c r="E152" s="37" t="str">
        <f aca="false">IF(D152="","",IFERROR(INDEX(Subs!$D$6:$D$25,MATCH($B152,Subs!$A$6:$A$25,0)),0))</f>
        <v/>
      </c>
      <c r="F152" s="38" t="str">
        <f aca="false">IF(D152="","",ROUND(D152*E152,2))</f>
        <v/>
      </c>
      <c r="G152" s="35"/>
      <c r="H152" s="34"/>
      <c r="I152" s="33"/>
    </row>
    <row r="153" customFormat="false" ht="15" hidden="false" customHeight="false" outlineLevel="0" collapsed="false">
      <c r="A153" s="34"/>
      <c r="B153" s="33"/>
      <c r="C153" s="33"/>
      <c r="D153" s="35"/>
      <c r="E153" s="37" t="str">
        <f aca="false">IF(D153="","",IFERROR(INDEX(Subs!$D$6:$D$25,MATCH($B153,Subs!$A$6:$A$25,0)),0))</f>
        <v/>
      </c>
      <c r="F153" s="38" t="str">
        <f aca="false">IF(D153="","",ROUND(D153*E153,2))</f>
        <v/>
      </c>
      <c r="G153" s="35"/>
      <c r="H153" s="34"/>
      <c r="I153" s="33"/>
    </row>
    <row r="154" customFormat="false" ht="15" hidden="false" customHeight="false" outlineLevel="0" collapsed="false">
      <c r="A154" s="34"/>
      <c r="B154" s="33"/>
      <c r="C154" s="33"/>
      <c r="D154" s="35"/>
      <c r="E154" s="37" t="str">
        <f aca="false">IF(D154="","",IFERROR(INDEX(Subs!$D$6:$D$25,MATCH($B154,Subs!$A$6:$A$25,0)),0))</f>
        <v/>
      </c>
      <c r="F154" s="38" t="str">
        <f aca="false">IF(D154="","",ROUND(D154*E154,2))</f>
        <v/>
      </c>
      <c r="G154" s="35"/>
      <c r="H154" s="34"/>
      <c r="I154" s="33"/>
    </row>
    <row r="155" customFormat="false" ht="15" hidden="false" customHeight="false" outlineLevel="0" collapsed="false">
      <c r="A155" s="34"/>
      <c r="B155" s="33"/>
      <c r="C155" s="33"/>
      <c r="D155" s="35"/>
      <c r="E155" s="37" t="str">
        <f aca="false">IF(D155="","",IFERROR(INDEX(Subs!$D$6:$D$25,MATCH($B155,Subs!$A$6:$A$25,0)),0))</f>
        <v/>
      </c>
      <c r="F155" s="38" t="str">
        <f aca="false">IF(D155="","",ROUND(D155*E155,2))</f>
        <v/>
      </c>
      <c r="G155" s="35"/>
      <c r="H155" s="34"/>
      <c r="I155" s="33"/>
    </row>
    <row r="156" customFormat="false" ht="15" hidden="false" customHeight="false" outlineLevel="0" collapsed="false">
      <c r="A156" s="34"/>
      <c r="B156" s="33"/>
      <c r="C156" s="33"/>
      <c r="D156" s="35"/>
      <c r="E156" s="37" t="str">
        <f aca="false">IF(D156="","",IFERROR(INDEX(Subs!$D$6:$D$25,MATCH($B156,Subs!$A$6:$A$25,0)),0))</f>
        <v/>
      </c>
      <c r="F156" s="38" t="str">
        <f aca="false">IF(D156="","",ROUND(D156*E156,2))</f>
        <v/>
      </c>
      <c r="G156" s="35"/>
      <c r="H156" s="34"/>
      <c r="I156" s="33"/>
    </row>
    <row r="157" customFormat="false" ht="15" hidden="false" customHeight="false" outlineLevel="0" collapsed="false">
      <c r="A157" s="34"/>
      <c r="B157" s="33"/>
      <c r="C157" s="33"/>
      <c r="D157" s="35"/>
      <c r="E157" s="37" t="str">
        <f aca="false">IF(D157="","",IFERROR(INDEX(Subs!$D$6:$D$25,MATCH($B157,Subs!$A$6:$A$25,0)),0))</f>
        <v/>
      </c>
      <c r="F157" s="38" t="str">
        <f aca="false">IF(D157="","",ROUND(D157*E157,2))</f>
        <v/>
      </c>
      <c r="G157" s="35"/>
      <c r="H157" s="34"/>
      <c r="I157" s="33"/>
    </row>
    <row r="158" customFormat="false" ht="15" hidden="false" customHeight="false" outlineLevel="0" collapsed="false">
      <c r="A158" s="34"/>
      <c r="B158" s="33"/>
      <c r="C158" s="33"/>
      <c r="D158" s="35"/>
      <c r="E158" s="37" t="str">
        <f aca="false">IF(D158="","",IFERROR(INDEX(Subs!$D$6:$D$25,MATCH($B158,Subs!$A$6:$A$25,0)),0))</f>
        <v/>
      </c>
      <c r="F158" s="38" t="str">
        <f aca="false">IF(D158="","",ROUND(D158*E158,2))</f>
        <v/>
      </c>
      <c r="G158" s="35"/>
      <c r="H158" s="34"/>
      <c r="I158" s="33"/>
    </row>
    <row r="159" customFormat="false" ht="15" hidden="false" customHeight="false" outlineLevel="0" collapsed="false">
      <c r="A159" s="34"/>
      <c r="B159" s="33"/>
      <c r="C159" s="33"/>
      <c r="D159" s="35"/>
      <c r="E159" s="37" t="str">
        <f aca="false">IF(D159="","",IFERROR(INDEX(Subs!$D$6:$D$25,MATCH($B159,Subs!$A$6:$A$25,0)),0))</f>
        <v/>
      </c>
      <c r="F159" s="38" t="str">
        <f aca="false">IF(D159="","",ROUND(D159*E159,2))</f>
        <v/>
      </c>
      <c r="G159" s="35"/>
      <c r="H159" s="34"/>
      <c r="I159" s="33"/>
    </row>
    <row r="160" customFormat="false" ht="15" hidden="false" customHeight="false" outlineLevel="0" collapsed="false">
      <c r="A160" s="34"/>
      <c r="B160" s="33"/>
      <c r="C160" s="33"/>
      <c r="D160" s="35"/>
      <c r="E160" s="37" t="str">
        <f aca="false">IF(D160="","",IFERROR(INDEX(Subs!$D$6:$D$25,MATCH($B160,Subs!$A$6:$A$25,0)),0))</f>
        <v/>
      </c>
      <c r="F160" s="38" t="str">
        <f aca="false">IF(D160="","",ROUND(D160*E160,2))</f>
        <v/>
      </c>
      <c r="G160" s="35"/>
      <c r="H160" s="34"/>
      <c r="I160" s="33"/>
    </row>
    <row r="161" customFormat="false" ht="15" hidden="false" customHeight="false" outlineLevel="0" collapsed="false">
      <c r="A161" s="34"/>
      <c r="B161" s="33"/>
      <c r="C161" s="33"/>
      <c r="D161" s="35"/>
      <c r="E161" s="37" t="str">
        <f aca="false">IF(D161="","",IFERROR(INDEX(Subs!$D$6:$D$25,MATCH($B161,Subs!$A$6:$A$25,0)),0))</f>
        <v/>
      </c>
      <c r="F161" s="38" t="str">
        <f aca="false">IF(D161="","",ROUND(D161*E161,2))</f>
        <v/>
      </c>
      <c r="G161" s="35"/>
      <c r="H161" s="34"/>
      <c r="I161" s="33"/>
    </row>
    <row r="162" customFormat="false" ht="15" hidden="false" customHeight="false" outlineLevel="0" collapsed="false">
      <c r="A162" s="34"/>
      <c r="B162" s="33"/>
      <c r="C162" s="33"/>
      <c r="D162" s="35"/>
      <c r="E162" s="37" t="str">
        <f aca="false">IF(D162="","",IFERROR(INDEX(Subs!$D$6:$D$25,MATCH($B162,Subs!$A$6:$A$25,0)),0))</f>
        <v/>
      </c>
      <c r="F162" s="38" t="str">
        <f aca="false">IF(D162="","",ROUND(D162*E162,2))</f>
        <v/>
      </c>
      <c r="G162" s="35"/>
      <c r="H162" s="34"/>
      <c r="I162" s="33"/>
    </row>
    <row r="163" customFormat="false" ht="15" hidden="false" customHeight="false" outlineLevel="0" collapsed="false">
      <c r="A163" s="34"/>
      <c r="B163" s="33"/>
      <c r="C163" s="33"/>
      <c r="D163" s="35"/>
      <c r="E163" s="37" t="str">
        <f aca="false">IF(D163="","",IFERROR(INDEX(Subs!$D$6:$D$25,MATCH($B163,Subs!$A$6:$A$25,0)),0))</f>
        <v/>
      </c>
      <c r="F163" s="38" t="str">
        <f aca="false">IF(D163="","",ROUND(D163*E163,2))</f>
        <v/>
      </c>
      <c r="G163" s="35"/>
      <c r="H163" s="34"/>
      <c r="I163" s="33"/>
    </row>
    <row r="164" customFormat="false" ht="15" hidden="false" customHeight="false" outlineLevel="0" collapsed="false">
      <c r="A164" s="34"/>
      <c r="B164" s="33"/>
      <c r="C164" s="33"/>
      <c r="D164" s="35"/>
      <c r="E164" s="37" t="str">
        <f aca="false">IF(D164="","",IFERROR(INDEX(Subs!$D$6:$D$25,MATCH($B164,Subs!$A$6:$A$25,0)),0))</f>
        <v/>
      </c>
      <c r="F164" s="38" t="str">
        <f aca="false">IF(D164="","",ROUND(D164*E164,2))</f>
        <v/>
      </c>
      <c r="G164" s="35"/>
      <c r="H164" s="34"/>
      <c r="I164" s="33"/>
    </row>
    <row r="165" customFormat="false" ht="15" hidden="false" customHeight="false" outlineLevel="0" collapsed="false">
      <c r="A165" s="34"/>
      <c r="B165" s="33"/>
      <c r="C165" s="33"/>
      <c r="D165" s="35"/>
      <c r="E165" s="37" t="str">
        <f aca="false">IF(D165="","",IFERROR(INDEX(Subs!$D$6:$D$25,MATCH($B165,Subs!$A$6:$A$25,0)),0))</f>
        <v/>
      </c>
      <c r="F165" s="38" t="str">
        <f aca="false">IF(D165="","",ROUND(D165*E165,2))</f>
        <v/>
      </c>
      <c r="G165" s="35"/>
      <c r="H165" s="34"/>
      <c r="I165" s="33"/>
    </row>
    <row r="166" customFormat="false" ht="15" hidden="false" customHeight="false" outlineLevel="0" collapsed="false">
      <c r="A166" s="34"/>
      <c r="B166" s="33"/>
      <c r="C166" s="33"/>
      <c r="D166" s="35"/>
      <c r="E166" s="37" t="str">
        <f aca="false">IF(D166="","",IFERROR(INDEX(Subs!$D$6:$D$25,MATCH($B166,Subs!$A$6:$A$25,0)),0))</f>
        <v/>
      </c>
      <c r="F166" s="38" t="str">
        <f aca="false">IF(D166="","",ROUND(D166*E166,2))</f>
        <v/>
      </c>
      <c r="G166" s="35"/>
      <c r="H166" s="34"/>
      <c r="I166" s="33"/>
    </row>
    <row r="167" customFormat="false" ht="15" hidden="false" customHeight="false" outlineLevel="0" collapsed="false">
      <c r="A167" s="34"/>
      <c r="B167" s="33"/>
      <c r="C167" s="33"/>
      <c r="D167" s="35"/>
      <c r="E167" s="37" t="str">
        <f aca="false">IF(D167="","",IFERROR(INDEX(Subs!$D$6:$D$25,MATCH($B167,Subs!$A$6:$A$25,0)),0))</f>
        <v/>
      </c>
      <c r="F167" s="38" t="str">
        <f aca="false">IF(D167="","",ROUND(D167*E167,2))</f>
        <v/>
      </c>
      <c r="G167" s="35"/>
      <c r="H167" s="34"/>
      <c r="I167" s="33"/>
    </row>
    <row r="168" customFormat="false" ht="15" hidden="false" customHeight="false" outlineLevel="0" collapsed="false">
      <c r="A168" s="34"/>
      <c r="B168" s="33"/>
      <c r="C168" s="33"/>
      <c r="D168" s="35"/>
      <c r="E168" s="37" t="str">
        <f aca="false">IF(D168="","",IFERROR(INDEX(Subs!$D$6:$D$25,MATCH($B168,Subs!$A$6:$A$25,0)),0))</f>
        <v/>
      </c>
      <c r="F168" s="38" t="str">
        <f aca="false">IF(D168="","",ROUND(D168*E168,2))</f>
        <v/>
      </c>
      <c r="G168" s="35"/>
      <c r="H168" s="34"/>
      <c r="I168" s="33"/>
    </row>
    <row r="169" customFormat="false" ht="15" hidden="false" customHeight="false" outlineLevel="0" collapsed="false">
      <c r="A169" s="34"/>
      <c r="B169" s="33"/>
      <c r="C169" s="33"/>
      <c r="D169" s="35"/>
      <c r="E169" s="37" t="str">
        <f aca="false">IF(D169="","",IFERROR(INDEX(Subs!$D$6:$D$25,MATCH($B169,Subs!$A$6:$A$25,0)),0))</f>
        <v/>
      </c>
      <c r="F169" s="38" t="str">
        <f aca="false">IF(D169="","",ROUND(D169*E169,2))</f>
        <v/>
      </c>
      <c r="G169" s="35"/>
      <c r="H169" s="34"/>
      <c r="I169" s="33"/>
    </row>
    <row r="170" customFormat="false" ht="15" hidden="false" customHeight="false" outlineLevel="0" collapsed="false">
      <c r="A170" s="34"/>
      <c r="B170" s="33"/>
      <c r="C170" s="33"/>
      <c r="D170" s="35"/>
      <c r="E170" s="37" t="str">
        <f aca="false">IF(D170="","",IFERROR(INDEX(Subs!$D$6:$D$25,MATCH($B170,Subs!$A$6:$A$25,0)),0))</f>
        <v/>
      </c>
      <c r="F170" s="38" t="str">
        <f aca="false">IF(D170="","",ROUND(D170*E170,2))</f>
        <v/>
      </c>
      <c r="G170" s="35"/>
      <c r="H170" s="34"/>
      <c r="I170" s="33"/>
    </row>
    <row r="171" customFormat="false" ht="15" hidden="false" customHeight="false" outlineLevel="0" collapsed="false">
      <c r="A171" s="34"/>
      <c r="B171" s="33"/>
      <c r="C171" s="33"/>
      <c r="D171" s="35"/>
      <c r="E171" s="37" t="str">
        <f aca="false">IF(D171="","",IFERROR(INDEX(Subs!$D$6:$D$25,MATCH($B171,Subs!$A$6:$A$25,0)),0))</f>
        <v/>
      </c>
      <c r="F171" s="38" t="str">
        <f aca="false">IF(D171="","",ROUND(D171*E171,2))</f>
        <v/>
      </c>
      <c r="G171" s="35"/>
      <c r="H171" s="34"/>
      <c r="I171" s="33"/>
    </row>
    <row r="172" customFormat="false" ht="15" hidden="false" customHeight="false" outlineLevel="0" collapsed="false">
      <c r="A172" s="34"/>
      <c r="B172" s="33"/>
      <c r="C172" s="33"/>
      <c r="D172" s="35"/>
      <c r="E172" s="37" t="str">
        <f aca="false">IF(D172="","",IFERROR(INDEX(Subs!$D$6:$D$25,MATCH($B172,Subs!$A$6:$A$25,0)),0))</f>
        <v/>
      </c>
      <c r="F172" s="38" t="str">
        <f aca="false">IF(D172="","",ROUND(D172*E172,2))</f>
        <v/>
      </c>
      <c r="G172" s="35"/>
      <c r="H172" s="34"/>
      <c r="I172" s="33"/>
    </row>
    <row r="173" customFormat="false" ht="15" hidden="false" customHeight="false" outlineLevel="0" collapsed="false">
      <c r="A173" s="34"/>
      <c r="B173" s="33"/>
      <c r="C173" s="33"/>
      <c r="D173" s="35"/>
      <c r="E173" s="37" t="str">
        <f aca="false">IF(D173="","",IFERROR(INDEX(Subs!$D$6:$D$25,MATCH($B173,Subs!$A$6:$A$25,0)),0))</f>
        <v/>
      </c>
      <c r="F173" s="38" t="str">
        <f aca="false">IF(D173="","",ROUND(D173*E173,2))</f>
        <v/>
      </c>
      <c r="G173" s="35"/>
      <c r="H173" s="34"/>
      <c r="I173" s="33"/>
    </row>
    <row r="174" customFormat="false" ht="15" hidden="false" customHeight="false" outlineLevel="0" collapsed="false">
      <c r="A174" s="34"/>
      <c r="B174" s="33"/>
      <c r="C174" s="33"/>
      <c r="D174" s="35"/>
      <c r="E174" s="37" t="str">
        <f aca="false">IF(D174="","",IFERROR(INDEX(Subs!$D$6:$D$25,MATCH($B174,Subs!$A$6:$A$25,0)),0))</f>
        <v/>
      </c>
      <c r="F174" s="38" t="str">
        <f aca="false">IF(D174="","",ROUND(D174*E174,2))</f>
        <v/>
      </c>
      <c r="G174" s="35"/>
      <c r="H174" s="34"/>
      <c r="I174" s="33"/>
    </row>
    <row r="175" customFormat="false" ht="15" hidden="false" customHeight="false" outlineLevel="0" collapsed="false">
      <c r="A175" s="34"/>
      <c r="B175" s="33"/>
      <c r="C175" s="33"/>
      <c r="D175" s="35"/>
      <c r="E175" s="37" t="str">
        <f aca="false">IF(D175="","",IFERROR(INDEX(Subs!$D$6:$D$25,MATCH($B175,Subs!$A$6:$A$25,0)),0))</f>
        <v/>
      </c>
      <c r="F175" s="38" t="str">
        <f aca="false">IF(D175="","",ROUND(D175*E175,2))</f>
        <v/>
      </c>
      <c r="G175" s="35"/>
      <c r="H175" s="34"/>
      <c r="I175" s="33"/>
    </row>
    <row r="176" customFormat="false" ht="15" hidden="false" customHeight="false" outlineLevel="0" collapsed="false">
      <c r="A176" s="34"/>
      <c r="B176" s="33"/>
      <c r="C176" s="33"/>
      <c r="D176" s="35"/>
      <c r="E176" s="37" t="str">
        <f aca="false">IF(D176="","",IFERROR(INDEX(Subs!$D$6:$D$25,MATCH($B176,Subs!$A$6:$A$25,0)),0))</f>
        <v/>
      </c>
      <c r="F176" s="38" t="str">
        <f aca="false">IF(D176="","",ROUND(D176*E176,2))</f>
        <v/>
      </c>
      <c r="G176" s="35"/>
      <c r="H176" s="34"/>
      <c r="I176" s="33"/>
    </row>
    <row r="177" customFormat="false" ht="15" hidden="false" customHeight="false" outlineLevel="0" collapsed="false">
      <c r="A177" s="34"/>
      <c r="B177" s="33"/>
      <c r="C177" s="33"/>
      <c r="D177" s="35"/>
      <c r="E177" s="37" t="str">
        <f aca="false">IF(D177="","",IFERROR(INDEX(Subs!$D$6:$D$25,MATCH($B177,Subs!$A$6:$A$25,0)),0))</f>
        <v/>
      </c>
      <c r="F177" s="38" t="str">
        <f aca="false">IF(D177="","",ROUND(D177*E177,2))</f>
        <v/>
      </c>
      <c r="G177" s="35"/>
      <c r="H177" s="34"/>
      <c r="I177" s="33"/>
    </row>
    <row r="178" customFormat="false" ht="15" hidden="false" customHeight="false" outlineLevel="0" collapsed="false">
      <c r="A178" s="34"/>
      <c r="B178" s="33"/>
      <c r="C178" s="33"/>
      <c r="D178" s="35"/>
      <c r="E178" s="37" t="str">
        <f aca="false">IF(D178="","",IFERROR(INDEX(Subs!$D$6:$D$25,MATCH($B178,Subs!$A$6:$A$25,0)),0))</f>
        <v/>
      </c>
      <c r="F178" s="38" t="str">
        <f aca="false">IF(D178="","",ROUND(D178*E178,2))</f>
        <v/>
      </c>
      <c r="G178" s="35"/>
      <c r="H178" s="34"/>
      <c r="I178" s="33"/>
    </row>
    <row r="179" customFormat="false" ht="15" hidden="false" customHeight="false" outlineLevel="0" collapsed="false">
      <c r="A179" s="34"/>
      <c r="B179" s="33"/>
      <c r="C179" s="33"/>
      <c r="D179" s="35"/>
      <c r="E179" s="37" t="str">
        <f aca="false">IF(D179="","",IFERROR(INDEX(Subs!$D$6:$D$25,MATCH($B179,Subs!$A$6:$A$25,0)),0))</f>
        <v/>
      </c>
      <c r="F179" s="38" t="str">
        <f aca="false">IF(D179="","",ROUND(D179*E179,2))</f>
        <v/>
      </c>
      <c r="G179" s="35"/>
      <c r="H179" s="34"/>
      <c r="I179" s="33"/>
    </row>
    <row r="180" customFormat="false" ht="15" hidden="false" customHeight="false" outlineLevel="0" collapsed="false">
      <c r="A180" s="34"/>
      <c r="B180" s="33"/>
      <c r="C180" s="33"/>
      <c r="D180" s="35"/>
      <c r="E180" s="37" t="str">
        <f aca="false">IF(D180="","",IFERROR(INDEX(Subs!$D$6:$D$25,MATCH($B180,Subs!$A$6:$A$25,0)),0))</f>
        <v/>
      </c>
      <c r="F180" s="38" t="str">
        <f aca="false">IF(D180="","",ROUND(D180*E180,2))</f>
        <v/>
      </c>
      <c r="G180" s="35"/>
      <c r="H180" s="34"/>
      <c r="I180" s="33"/>
    </row>
    <row r="181" customFormat="false" ht="15" hidden="false" customHeight="false" outlineLevel="0" collapsed="false">
      <c r="A181" s="34"/>
      <c r="B181" s="33"/>
      <c r="C181" s="33"/>
      <c r="D181" s="35"/>
      <c r="E181" s="37" t="str">
        <f aca="false">IF(D181="","",IFERROR(INDEX(Subs!$D$6:$D$25,MATCH($B181,Subs!$A$6:$A$25,0)),0))</f>
        <v/>
      </c>
      <c r="F181" s="38" t="str">
        <f aca="false">IF(D181="","",ROUND(D181*E181,2))</f>
        <v/>
      </c>
      <c r="G181" s="35"/>
      <c r="H181" s="34"/>
      <c r="I181" s="33"/>
    </row>
    <row r="182" customFormat="false" ht="15" hidden="false" customHeight="false" outlineLevel="0" collapsed="false">
      <c r="A182" s="34"/>
      <c r="B182" s="33"/>
      <c r="C182" s="33"/>
      <c r="D182" s="35"/>
      <c r="E182" s="37" t="str">
        <f aca="false">IF(D182="","",IFERROR(INDEX(Subs!$D$6:$D$25,MATCH($B182,Subs!$A$6:$A$25,0)),0))</f>
        <v/>
      </c>
      <c r="F182" s="38" t="str">
        <f aca="false">IF(D182="","",ROUND(D182*E182,2))</f>
        <v/>
      </c>
      <c r="G182" s="35"/>
      <c r="H182" s="34"/>
      <c r="I182" s="33"/>
    </row>
    <row r="183" customFormat="false" ht="15" hidden="false" customHeight="false" outlineLevel="0" collapsed="false">
      <c r="A183" s="34"/>
      <c r="B183" s="33"/>
      <c r="C183" s="33"/>
      <c r="D183" s="35"/>
      <c r="E183" s="37" t="str">
        <f aca="false">IF(D183="","",IFERROR(INDEX(Subs!$D$6:$D$25,MATCH($B183,Subs!$A$6:$A$25,0)),0))</f>
        <v/>
      </c>
      <c r="F183" s="38" t="str">
        <f aca="false">IF(D183="","",ROUND(D183*E183,2))</f>
        <v/>
      </c>
      <c r="G183" s="35"/>
      <c r="H183" s="34"/>
      <c r="I183" s="33"/>
    </row>
    <row r="184" customFormat="false" ht="15" hidden="false" customHeight="false" outlineLevel="0" collapsed="false">
      <c r="A184" s="34"/>
      <c r="B184" s="33"/>
      <c r="C184" s="33"/>
      <c r="D184" s="35"/>
      <c r="E184" s="37" t="str">
        <f aca="false">IF(D184="","",IFERROR(INDEX(Subs!$D$6:$D$25,MATCH($B184,Subs!$A$6:$A$25,0)),0))</f>
        <v/>
      </c>
      <c r="F184" s="38" t="str">
        <f aca="false">IF(D184="","",ROUND(D184*E184,2))</f>
        <v/>
      </c>
      <c r="G184" s="35"/>
      <c r="H184" s="34"/>
      <c r="I184" s="33"/>
    </row>
    <row r="185" customFormat="false" ht="15" hidden="false" customHeight="false" outlineLevel="0" collapsed="false">
      <c r="A185" s="34"/>
      <c r="B185" s="33"/>
      <c r="C185" s="33"/>
      <c r="D185" s="35"/>
      <c r="E185" s="37" t="str">
        <f aca="false">IF(D185="","",IFERROR(INDEX(Subs!$D$6:$D$25,MATCH($B185,Subs!$A$6:$A$25,0)),0))</f>
        <v/>
      </c>
      <c r="F185" s="38" t="str">
        <f aca="false">IF(D185="","",ROUND(D185*E185,2))</f>
        <v/>
      </c>
      <c r="G185" s="35"/>
      <c r="H185" s="34"/>
      <c r="I185" s="33"/>
    </row>
    <row r="186" customFormat="false" ht="15" hidden="false" customHeight="false" outlineLevel="0" collapsed="false">
      <c r="A186" s="34"/>
      <c r="B186" s="33"/>
      <c r="C186" s="33"/>
      <c r="D186" s="35"/>
      <c r="E186" s="37" t="str">
        <f aca="false">IF(D186="","",IFERROR(INDEX(Subs!$D$6:$D$25,MATCH($B186,Subs!$A$6:$A$25,0)),0))</f>
        <v/>
      </c>
      <c r="F186" s="38" t="str">
        <f aca="false">IF(D186="","",ROUND(D186*E186,2))</f>
        <v/>
      </c>
      <c r="G186" s="35"/>
      <c r="H186" s="34"/>
      <c r="I186" s="33"/>
    </row>
    <row r="187" customFormat="false" ht="15" hidden="false" customHeight="false" outlineLevel="0" collapsed="false">
      <c r="A187" s="34"/>
      <c r="B187" s="33"/>
      <c r="C187" s="33"/>
      <c r="D187" s="35"/>
      <c r="E187" s="37" t="str">
        <f aca="false">IF(D187="","",IFERROR(INDEX(Subs!$D$6:$D$25,MATCH($B187,Subs!$A$6:$A$25,0)),0))</f>
        <v/>
      </c>
      <c r="F187" s="38" t="str">
        <f aca="false">IF(D187="","",ROUND(D187*E187,2))</f>
        <v/>
      </c>
      <c r="G187" s="35"/>
      <c r="H187" s="34"/>
      <c r="I187" s="33"/>
    </row>
    <row r="188" customFormat="false" ht="15" hidden="false" customHeight="false" outlineLevel="0" collapsed="false">
      <c r="A188" s="34"/>
      <c r="B188" s="33"/>
      <c r="C188" s="33"/>
      <c r="D188" s="35"/>
      <c r="E188" s="37" t="str">
        <f aca="false">IF(D188="","",IFERROR(INDEX(Subs!$D$6:$D$25,MATCH($B188,Subs!$A$6:$A$25,0)),0))</f>
        <v/>
      </c>
      <c r="F188" s="38" t="str">
        <f aca="false">IF(D188="","",ROUND(D188*E188,2))</f>
        <v/>
      </c>
      <c r="G188" s="35"/>
      <c r="H188" s="34"/>
      <c r="I188" s="33"/>
    </row>
    <row r="189" customFormat="false" ht="15" hidden="false" customHeight="false" outlineLevel="0" collapsed="false">
      <c r="A189" s="34"/>
      <c r="B189" s="33"/>
      <c r="C189" s="33"/>
      <c r="D189" s="35"/>
      <c r="E189" s="37" t="str">
        <f aca="false">IF(D189="","",IFERROR(INDEX(Subs!$D$6:$D$25,MATCH($B189,Subs!$A$6:$A$25,0)),0))</f>
        <v/>
      </c>
      <c r="F189" s="38" t="str">
        <f aca="false">IF(D189="","",ROUND(D189*E189,2))</f>
        <v/>
      </c>
      <c r="G189" s="35"/>
      <c r="H189" s="34"/>
      <c r="I189" s="33"/>
    </row>
    <row r="190" customFormat="false" ht="15" hidden="false" customHeight="false" outlineLevel="0" collapsed="false">
      <c r="A190" s="34"/>
      <c r="B190" s="33"/>
      <c r="C190" s="33"/>
      <c r="D190" s="35"/>
      <c r="E190" s="37" t="str">
        <f aca="false">IF(D190="","",IFERROR(INDEX(Subs!$D$6:$D$25,MATCH($B190,Subs!$A$6:$A$25,0)),0))</f>
        <v/>
      </c>
      <c r="F190" s="38" t="str">
        <f aca="false">IF(D190="","",ROUND(D190*E190,2))</f>
        <v/>
      </c>
      <c r="G190" s="35"/>
      <c r="H190" s="34"/>
      <c r="I190" s="33"/>
    </row>
    <row r="191" customFormat="false" ht="15" hidden="false" customHeight="false" outlineLevel="0" collapsed="false">
      <c r="A191" s="34"/>
      <c r="B191" s="33"/>
      <c r="C191" s="33"/>
      <c r="D191" s="35"/>
      <c r="E191" s="37" t="str">
        <f aca="false">IF(D191="","",IFERROR(INDEX(Subs!$D$6:$D$25,MATCH($B191,Subs!$A$6:$A$25,0)),0))</f>
        <v/>
      </c>
      <c r="F191" s="38" t="str">
        <f aca="false">IF(D191="","",ROUND(D191*E191,2))</f>
        <v/>
      </c>
      <c r="G191" s="35"/>
      <c r="H191" s="34"/>
      <c r="I191" s="33"/>
    </row>
    <row r="192" customFormat="false" ht="15" hidden="false" customHeight="false" outlineLevel="0" collapsed="false">
      <c r="A192" s="34"/>
      <c r="B192" s="33"/>
      <c r="C192" s="33"/>
      <c r="D192" s="35"/>
      <c r="E192" s="37" t="str">
        <f aca="false">IF(D192="","",IFERROR(INDEX(Subs!$D$6:$D$25,MATCH($B192,Subs!$A$6:$A$25,0)),0))</f>
        <v/>
      </c>
      <c r="F192" s="38" t="str">
        <f aca="false">IF(D192="","",ROUND(D192*E192,2))</f>
        <v/>
      </c>
      <c r="G192" s="35"/>
      <c r="H192" s="34"/>
      <c r="I192" s="33"/>
    </row>
    <row r="193" customFormat="false" ht="15" hidden="false" customHeight="false" outlineLevel="0" collapsed="false">
      <c r="A193" s="34"/>
      <c r="B193" s="33"/>
      <c r="C193" s="33"/>
      <c r="D193" s="35"/>
      <c r="E193" s="37" t="str">
        <f aca="false">IF(D193="","",IFERROR(INDEX(Subs!$D$6:$D$25,MATCH($B193,Subs!$A$6:$A$25,0)),0))</f>
        <v/>
      </c>
      <c r="F193" s="38" t="str">
        <f aca="false">IF(D193="","",ROUND(D193*E193,2))</f>
        <v/>
      </c>
      <c r="G193" s="35"/>
      <c r="H193" s="34"/>
      <c r="I193" s="33"/>
    </row>
    <row r="194" customFormat="false" ht="15" hidden="false" customHeight="false" outlineLevel="0" collapsed="false">
      <c r="A194" s="34"/>
      <c r="B194" s="33"/>
      <c r="C194" s="33"/>
      <c r="D194" s="35"/>
      <c r="E194" s="37" t="str">
        <f aca="false">IF(D194="","",IFERROR(INDEX(Subs!$D$6:$D$25,MATCH($B194,Subs!$A$6:$A$25,0)),0))</f>
        <v/>
      </c>
      <c r="F194" s="38" t="str">
        <f aca="false">IF(D194="","",ROUND(D194*E194,2))</f>
        <v/>
      </c>
      <c r="G194" s="35"/>
      <c r="H194" s="34"/>
      <c r="I194" s="33"/>
    </row>
    <row r="195" customFormat="false" ht="15" hidden="false" customHeight="false" outlineLevel="0" collapsed="false">
      <c r="A195" s="34"/>
      <c r="B195" s="33"/>
      <c r="C195" s="33"/>
      <c r="D195" s="35"/>
      <c r="E195" s="37" t="str">
        <f aca="false">IF(D195="","",IFERROR(INDEX(Subs!$D$6:$D$25,MATCH($B195,Subs!$A$6:$A$25,0)),0))</f>
        <v/>
      </c>
      <c r="F195" s="38" t="str">
        <f aca="false">IF(D195="","",ROUND(D195*E195,2))</f>
        <v/>
      </c>
      <c r="G195" s="35"/>
      <c r="H195" s="34"/>
      <c r="I195" s="33"/>
    </row>
    <row r="196" customFormat="false" ht="15" hidden="false" customHeight="false" outlineLevel="0" collapsed="false">
      <c r="A196" s="34"/>
      <c r="B196" s="33"/>
      <c r="C196" s="33"/>
      <c r="D196" s="35"/>
      <c r="E196" s="37" t="str">
        <f aca="false">IF(D196="","",IFERROR(INDEX(Subs!$D$6:$D$25,MATCH($B196,Subs!$A$6:$A$25,0)),0))</f>
        <v/>
      </c>
      <c r="F196" s="38" t="str">
        <f aca="false">IF(D196="","",ROUND(D196*E196,2))</f>
        <v/>
      </c>
      <c r="G196" s="35"/>
      <c r="H196" s="34"/>
      <c r="I196" s="33"/>
    </row>
    <row r="197" customFormat="false" ht="15" hidden="false" customHeight="false" outlineLevel="0" collapsed="false">
      <c r="A197" s="34"/>
      <c r="B197" s="33"/>
      <c r="C197" s="33"/>
      <c r="D197" s="35"/>
      <c r="E197" s="37" t="str">
        <f aca="false">IF(D197="","",IFERROR(INDEX(Subs!$D$6:$D$25,MATCH($B197,Subs!$A$6:$A$25,0)),0))</f>
        <v/>
      </c>
      <c r="F197" s="38" t="str">
        <f aca="false">IF(D197="","",ROUND(D197*E197,2))</f>
        <v/>
      </c>
      <c r="G197" s="35"/>
      <c r="H197" s="34"/>
      <c r="I197" s="33"/>
    </row>
    <row r="198" customFormat="false" ht="15" hidden="false" customHeight="false" outlineLevel="0" collapsed="false">
      <c r="A198" s="34"/>
      <c r="B198" s="33"/>
      <c r="C198" s="33"/>
      <c r="D198" s="35"/>
      <c r="E198" s="37" t="str">
        <f aca="false">IF(D198="","",IFERROR(INDEX(Subs!$D$6:$D$25,MATCH($B198,Subs!$A$6:$A$25,0)),0))</f>
        <v/>
      </c>
      <c r="F198" s="38" t="str">
        <f aca="false">IF(D198="","",ROUND(D198*E198,2))</f>
        <v/>
      </c>
      <c r="G198" s="35"/>
      <c r="H198" s="34"/>
      <c r="I198" s="33"/>
    </row>
    <row r="199" customFormat="false" ht="15" hidden="false" customHeight="false" outlineLevel="0" collapsed="false">
      <c r="A199" s="34"/>
      <c r="B199" s="33"/>
      <c r="C199" s="33"/>
      <c r="D199" s="35"/>
      <c r="E199" s="37" t="str">
        <f aca="false">IF(D199="","",IFERROR(INDEX(Subs!$D$6:$D$25,MATCH($B199,Subs!$A$6:$A$25,0)),0))</f>
        <v/>
      </c>
      <c r="F199" s="38" t="str">
        <f aca="false">IF(D199="","",ROUND(D199*E199,2))</f>
        <v/>
      </c>
      <c r="G199" s="35"/>
      <c r="H199" s="34"/>
      <c r="I199" s="33"/>
    </row>
    <row r="200" customFormat="false" ht="15" hidden="false" customHeight="false" outlineLevel="0" collapsed="false">
      <c r="A200" s="34"/>
      <c r="B200" s="33"/>
      <c r="C200" s="33"/>
      <c r="D200" s="35"/>
      <c r="E200" s="37" t="str">
        <f aca="false">IF(D200="","",IFERROR(INDEX(Subs!$D$6:$D$25,MATCH($B200,Subs!$A$6:$A$25,0)),0))</f>
        <v/>
      </c>
      <c r="F200" s="38" t="str">
        <f aca="false">IF(D200="","",ROUND(D200*E200,2))</f>
        <v/>
      </c>
      <c r="G200" s="35"/>
      <c r="H200" s="34"/>
      <c r="I200" s="33"/>
    </row>
    <row r="201" customFormat="false" ht="15" hidden="false" customHeight="false" outlineLevel="0" collapsed="false">
      <c r="A201" s="34"/>
      <c r="B201" s="33"/>
      <c r="C201" s="33"/>
      <c r="D201" s="35"/>
      <c r="E201" s="37" t="str">
        <f aca="false">IF(D201="","",IFERROR(INDEX(Subs!$D$6:$D$25,MATCH($B201,Subs!$A$6:$A$25,0)),0))</f>
        <v/>
      </c>
      <c r="F201" s="38" t="str">
        <f aca="false">IF(D201="","",ROUND(D201*E201,2))</f>
        <v/>
      </c>
      <c r="G201" s="35"/>
      <c r="H201" s="34"/>
      <c r="I201" s="33"/>
    </row>
    <row r="202" customFormat="false" ht="15" hidden="false" customHeight="false" outlineLevel="0" collapsed="false">
      <c r="A202" s="34"/>
      <c r="B202" s="33"/>
      <c r="C202" s="33"/>
      <c r="D202" s="35"/>
      <c r="E202" s="37" t="str">
        <f aca="false">IF(D202="","",IFERROR(INDEX(Subs!$D$6:$D$25,MATCH($B202,Subs!$A$6:$A$25,0)),0))</f>
        <v/>
      </c>
      <c r="F202" s="38" t="str">
        <f aca="false">IF(D202="","",ROUND(D202*E202,2))</f>
        <v/>
      </c>
      <c r="G202" s="35"/>
      <c r="H202" s="34"/>
      <c r="I202" s="33"/>
    </row>
    <row r="203" customFormat="false" ht="15" hidden="false" customHeight="false" outlineLevel="0" collapsed="false">
      <c r="A203" s="34"/>
      <c r="B203" s="33"/>
      <c r="C203" s="33"/>
      <c r="D203" s="35"/>
      <c r="E203" s="37" t="str">
        <f aca="false">IF(D203="","",IFERROR(INDEX(Subs!$D$6:$D$25,MATCH($B203,Subs!$A$6:$A$25,0)),0))</f>
        <v/>
      </c>
      <c r="F203" s="38" t="str">
        <f aca="false">IF(D203="","",ROUND(D203*E203,2))</f>
        <v/>
      </c>
      <c r="G203" s="35"/>
      <c r="H203" s="34"/>
      <c r="I203" s="33"/>
    </row>
    <row r="204" customFormat="false" ht="15" hidden="false" customHeight="false" outlineLevel="0" collapsed="false">
      <c r="A204" s="34"/>
      <c r="B204" s="33"/>
      <c r="C204" s="33"/>
      <c r="D204" s="35"/>
      <c r="E204" s="37" t="str">
        <f aca="false">IF(D204="","",IFERROR(INDEX(Subs!$D$6:$D$25,MATCH($B204,Subs!$A$6:$A$25,0)),0))</f>
        <v/>
      </c>
      <c r="F204" s="38" t="str">
        <f aca="false">IF(D204="","",ROUND(D204*E204,2))</f>
        <v/>
      </c>
      <c r="G204" s="35"/>
      <c r="H204" s="34"/>
      <c r="I204" s="33"/>
    </row>
    <row r="205" customFormat="false" ht="15" hidden="false" customHeight="false" outlineLevel="0" collapsed="false">
      <c r="A205" s="34"/>
      <c r="B205" s="33"/>
      <c r="C205" s="33"/>
      <c r="D205" s="35"/>
      <c r="E205" s="37" t="str">
        <f aca="false">IF(D205="","",IFERROR(INDEX(Subs!$D$6:$D$25,MATCH($B205,Subs!$A$6:$A$25,0)),0))</f>
        <v/>
      </c>
      <c r="F205" s="38" t="str">
        <f aca="false">IF(D205="","",ROUND(D205*E205,2))</f>
        <v/>
      </c>
      <c r="G205" s="35"/>
      <c r="H205" s="34"/>
      <c r="I205" s="33"/>
    </row>
  </sheetData>
  <mergeCells count="1">
    <mergeCell ref="A1:I1"/>
  </mergeCells>
  <dataValidations count="1">
    <dataValidation allowBlank="true" error="Pick a subcontractor from the Subs tab, or add them there first." errorStyle="stop" errorTitle="Not on the Subs tab" operator="between" showDropDown="false" showErrorMessage="false" showInputMessage="false" sqref="B6:B205" type="list">
      <formula1>Subs!$A$6:$A$25</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retainage tracker from WorkHoist · workhoist.app/guides/retainage-tracking-spreadsheet-template&amp;R&amp;8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1822"/>
    <pageSetUpPr fitToPage="true"/>
  </sheetPr>
  <dimension ref="A1:E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2"/>
    <col collapsed="false" customWidth="true" hidden="false" outlineLevel="0" max="3" min="3" style="0" width="14"/>
    <col collapsed="false" customWidth="true" hidden="false" outlineLevel="0" max="4" min="4" style="0" width="13"/>
    <col collapsed="false" customWidth="true" hidden="false" outlineLevel="0" max="5" min="5" style="0" width="44"/>
  </cols>
  <sheetData>
    <row r="1" customFormat="false" ht="30" hidden="false" customHeight="true" outlineLevel="0" collapsed="false">
      <c r="A1" s="1" t="s">
        <v>140</v>
      </c>
      <c r="B1" s="1"/>
      <c r="C1" s="1"/>
      <c r="D1" s="1"/>
      <c r="E1" s="1"/>
    </row>
    <row r="2" customFormat="false" ht="15" hidden="false" customHeight="false" outlineLevel="0" collapsed="false">
      <c r="A2" s="21" t="s">
        <v>141</v>
      </c>
    </row>
    <row r="4" customFormat="false" ht="21.75" hidden="false" customHeight="true" outlineLevel="0" collapsed="false">
      <c r="A4" s="4" t="s">
        <v>142</v>
      </c>
    </row>
    <row r="5" customFormat="false" ht="19.5" hidden="false" customHeight="true" outlineLevel="0" collapsed="false">
      <c r="A5" s="22" t="s">
        <v>143</v>
      </c>
      <c r="B5" s="22" t="s">
        <v>144</v>
      </c>
      <c r="C5" s="22" t="s">
        <v>38</v>
      </c>
      <c r="D5" s="22" t="s">
        <v>122</v>
      </c>
      <c r="E5" s="22" t="s">
        <v>98</v>
      </c>
    </row>
    <row r="6" customFormat="false" ht="30" hidden="false" customHeight="true" outlineLevel="0" collapsed="false">
      <c r="A6" s="41" t="s">
        <v>145</v>
      </c>
      <c r="B6" s="41" t="s">
        <v>146</v>
      </c>
      <c r="C6" s="41" t="s">
        <v>147</v>
      </c>
      <c r="D6" s="42" t="n">
        <v>46283</v>
      </c>
      <c r="E6" s="41" t="s">
        <v>148</v>
      </c>
    </row>
    <row r="7" customFormat="false" ht="30" hidden="false" customHeight="true" outlineLevel="0" collapsed="false">
      <c r="A7" s="41" t="s">
        <v>149</v>
      </c>
      <c r="B7" s="41" t="s">
        <v>146</v>
      </c>
      <c r="C7" s="41" t="s">
        <v>150</v>
      </c>
      <c r="D7" s="42"/>
      <c r="E7" s="41" t="s">
        <v>151</v>
      </c>
    </row>
    <row r="8" customFormat="false" ht="30" hidden="false" customHeight="true" outlineLevel="0" collapsed="false">
      <c r="A8" s="41" t="s">
        <v>152</v>
      </c>
      <c r="B8" s="41" t="s">
        <v>146</v>
      </c>
      <c r="C8" s="41" t="s">
        <v>153</v>
      </c>
      <c r="D8" s="42"/>
      <c r="E8" s="41" t="s">
        <v>154</v>
      </c>
    </row>
    <row r="9" customFormat="false" ht="30" hidden="false" customHeight="true" outlineLevel="0" collapsed="false">
      <c r="A9" s="41" t="s">
        <v>155</v>
      </c>
      <c r="B9" s="41" t="s">
        <v>146</v>
      </c>
      <c r="C9" s="41" t="s">
        <v>150</v>
      </c>
      <c r="D9" s="42"/>
      <c r="E9" s="41"/>
    </row>
    <row r="10" customFormat="false" ht="30" hidden="false" customHeight="true" outlineLevel="0" collapsed="false">
      <c r="A10" s="41" t="s">
        <v>156</v>
      </c>
      <c r="B10" s="41" t="s">
        <v>157</v>
      </c>
      <c r="C10" s="41" t="s">
        <v>158</v>
      </c>
      <c r="D10" s="42"/>
      <c r="E10" s="41" t="s">
        <v>159</v>
      </c>
    </row>
    <row r="11" customFormat="false" ht="30" hidden="false" customHeight="true" outlineLevel="0" collapsed="false">
      <c r="A11" s="41" t="s">
        <v>160</v>
      </c>
      <c r="B11" s="41" t="s">
        <v>146</v>
      </c>
      <c r="C11" s="41" t="s">
        <v>150</v>
      </c>
      <c r="D11" s="42"/>
      <c r="E11" s="41"/>
    </row>
    <row r="12" customFormat="false" ht="30" hidden="false" customHeight="true" outlineLevel="0" collapsed="false">
      <c r="A12" s="41" t="s">
        <v>161</v>
      </c>
      <c r="B12" s="41" t="s">
        <v>157</v>
      </c>
      <c r="C12" s="41" t="s">
        <v>158</v>
      </c>
      <c r="D12" s="42"/>
      <c r="E12" s="41" t="s">
        <v>162</v>
      </c>
    </row>
    <row r="13" customFormat="false" ht="30" hidden="false" customHeight="true" outlineLevel="0" collapsed="false">
      <c r="A13" s="41" t="s">
        <v>163</v>
      </c>
      <c r="B13" s="41" t="s">
        <v>146</v>
      </c>
      <c r="C13" s="41" t="s">
        <v>153</v>
      </c>
      <c r="D13" s="42"/>
      <c r="E13" s="41" t="s">
        <v>164</v>
      </c>
    </row>
    <row r="16" customFormat="false" ht="21.75" hidden="false" customHeight="true" outlineLevel="0" collapsed="false">
      <c r="A16" s="4" t="s">
        <v>165</v>
      </c>
    </row>
    <row r="17" customFormat="false" ht="19.5" hidden="false" customHeight="true" outlineLevel="0" collapsed="false">
      <c r="A17" s="22" t="s">
        <v>143</v>
      </c>
      <c r="B17" s="22" t="s">
        <v>144</v>
      </c>
      <c r="C17" s="22" t="s">
        <v>38</v>
      </c>
      <c r="D17" s="22" t="s">
        <v>122</v>
      </c>
      <c r="E17" s="22" t="s">
        <v>98</v>
      </c>
    </row>
    <row r="18" customFormat="false" ht="30" hidden="false" customHeight="true" outlineLevel="0" collapsed="false">
      <c r="A18" s="41" t="s">
        <v>166</v>
      </c>
      <c r="B18" s="41" t="s">
        <v>146</v>
      </c>
      <c r="C18" s="41" t="s">
        <v>147</v>
      </c>
      <c r="D18" s="42"/>
      <c r="E18" s="41" t="s">
        <v>167</v>
      </c>
    </row>
    <row r="19" customFormat="false" ht="30" hidden="false" customHeight="true" outlineLevel="0" collapsed="false">
      <c r="A19" s="41" t="s">
        <v>168</v>
      </c>
      <c r="B19" s="41" t="s">
        <v>146</v>
      </c>
      <c r="C19" s="41" t="s">
        <v>150</v>
      </c>
      <c r="D19" s="42"/>
      <c r="E19" s="41"/>
    </row>
    <row r="20" customFormat="false" ht="30" hidden="false" customHeight="true" outlineLevel="0" collapsed="false">
      <c r="A20" s="41" t="s">
        <v>169</v>
      </c>
      <c r="B20" s="41" t="s">
        <v>146</v>
      </c>
      <c r="C20" s="41" t="s">
        <v>150</v>
      </c>
      <c r="D20" s="42"/>
      <c r="E20" s="41" t="s">
        <v>170</v>
      </c>
    </row>
    <row r="21" customFormat="false" ht="30" hidden="false" customHeight="true" outlineLevel="0" collapsed="false">
      <c r="A21" s="41" t="s">
        <v>171</v>
      </c>
      <c r="B21" s="41" t="s">
        <v>146</v>
      </c>
      <c r="C21" s="41" t="s">
        <v>147</v>
      </c>
      <c r="D21" s="42" t="n">
        <v>46294</v>
      </c>
      <c r="E21" s="41" t="s">
        <v>172</v>
      </c>
    </row>
  </sheetData>
  <mergeCells count="1">
    <mergeCell ref="A1:E1"/>
  </mergeCells>
  <dataValidations count="2">
    <dataValidation allowBlank="true" errorStyle="stop" operator="between" showDropDown="false" showErrorMessage="false" showInputMessage="false" sqref="C6:C13 C18:C21" type="list">
      <formula1>"Not started,Requested,Done,Not needed"</formula1>
      <formula2>0</formula2>
    </dataValidation>
    <dataValidation allowBlank="true" errorStyle="stop" operator="between" showDropDown="false" showErrorMessage="false" showInputMessage="false" sqref="B6:B13 B18:B21" type="list">
      <formula1>"Yes,No"</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retainage tracker from WorkHoist · workhoist.app/guides/retainage-tracking-spreadsheet-template&amp;R&amp;8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2026-10-06T17:05:33Z</dcterms:created>
  <dc:creator>WorkHoist</dc:creator>
  <dc:description>Free from WorkHoist: workhoist.app/guides/retainage-tracking-spreadsheet-template</dc:description>
  <cp:keywords>retainage retention construction pay application WorkHoist</cp:keywords>
  <dc:language>en-US</dc:language>
  <cp:lastModifiedBy/>
  <dcterms:modified xsi:type="dcterms:W3CDTF">2026-10-06T17:05:33Z</dcterms:modified>
  <cp:revision>0</cp:revision>
  <dc:subject>Construction retainage tracking, one job per file</dc:subject>
  <dc:title>Retainage Tracker — free from WorkHoist</dc:title>
</cp:coreProperties>
</file>

<file path=docProps/custom.xml><?xml version="1.0" encoding="utf-8"?>
<Properties xmlns="http://schemas.openxmlformats.org/officeDocument/2006/custom-properties" xmlns:vt="http://schemas.openxmlformats.org/officeDocument/2006/docPropsVTypes"/>
</file>